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Cartella condivisa regione\Misura 8_5\8.5.1.b\Determina e bando definitivo 8.5.1.b\"/>
    </mc:Choice>
  </mc:AlternateContent>
  <xr:revisionPtr revIDLastSave="0" documentId="8_{CCF41671-A99B-4C4D-818F-673B552300E0}" xr6:coauthVersionLast="47" xr6:coauthVersionMax="47" xr10:uidLastSave="{00000000-0000-0000-0000-000000000000}"/>
  <bookViews>
    <workbookView xWindow="-120" yWindow="-120" windowWidth="29040" windowHeight="15840" xr2:uid="{1CE83C2C-A89C-459E-9F75-82B284C7DD5D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16" i="1" l="1"/>
  <c r="O216" i="1" s="1"/>
  <c r="G200" i="1"/>
  <c r="E200" i="1"/>
  <c r="E199" i="1"/>
  <c r="G199" i="1" s="1"/>
  <c r="G198" i="1"/>
  <c r="E198" i="1"/>
  <c r="E197" i="1"/>
  <c r="G197" i="1" s="1"/>
  <c r="G196" i="1"/>
  <c r="E196" i="1"/>
  <c r="E195" i="1"/>
  <c r="G195" i="1" s="1"/>
  <c r="G194" i="1"/>
  <c r="E194" i="1"/>
  <c r="E201" i="1" s="1"/>
  <c r="F188" i="1"/>
  <c r="H188" i="1" s="1"/>
  <c r="F227" i="1" s="1"/>
  <c r="E166" i="1"/>
  <c r="G165" i="1"/>
  <c r="G164" i="1"/>
  <c r="G163" i="1"/>
  <c r="G162" i="1"/>
  <c r="G161" i="1"/>
  <c r="G160" i="1"/>
  <c r="G159" i="1"/>
  <c r="H166" i="1" s="1"/>
  <c r="F170" i="1" s="1"/>
  <c r="H170" i="1" s="1"/>
  <c r="F225" i="1" s="1"/>
  <c r="G146" i="1"/>
  <c r="E146" i="1"/>
  <c r="E145" i="1"/>
  <c r="G145" i="1" s="1"/>
  <c r="G144" i="1"/>
  <c r="E144" i="1"/>
  <c r="E143" i="1"/>
  <c r="G143" i="1" s="1"/>
  <c r="G142" i="1"/>
  <c r="E142" i="1"/>
  <c r="E141" i="1"/>
  <c r="G141" i="1" s="1"/>
  <c r="G140" i="1"/>
  <c r="E140" i="1"/>
  <c r="E147" i="1" s="1"/>
  <c r="E152" i="1" s="1"/>
  <c r="G133" i="1"/>
  <c r="E133" i="1"/>
  <c r="E132" i="1"/>
  <c r="G132" i="1" s="1"/>
  <c r="G131" i="1"/>
  <c r="E131" i="1"/>
  <c r="E130" i="1"/>
  <c r="G130" i="1" s="1"/>
  <c r="G129" i="1"/>
  <c r="E129" i="1"/>
  <c r="E128" i="1"/>
  <c r="G128" i="1" s="1"/>
  <c r="G127" i="1"/>
  <c r="E127" i="1"/>
  <c r="E134" i="1" s="1"/>
  <c r="E114" i="1"/>
  <c r="G114" i="1" s="1"/>
  <c r="G113" i="1"/>
  <c r="E113" i="1"/>
  <c r="E112" i="1"/>
  <c r="G112" i="1" s="1"/>
  <c r="G111" i="1"/>
  <c r="E111" i="1"/>
  <c r="E110" i="1"/>
  <c r="G110" i="1" s="1"/>
  <c r="G109" i="1"/>
  <c r="E109" i="1"/>
  <c r="E108" i="1"/>
  <c r="E115" i="1" s="1"/>
  <c r="E120" i="1" s="1"/>
  <c r="E102" i="1"/>
  <c r="G102" i="1" s="1"/>
  <c r="G101" i="1"/>
  <c r="E101" i="1"/>
  <c r="E100" i="1"/>
  <c r="G100" i="1" s="1"/>
  <c r="G99" i="1"/>
  <c r="E99" i="1"/>
  <c r="E98" i="1"/>
  <c r="G98" i="1" s="1"/>
  <c r="G97" i="1"/>
  <c r="E97" i="1"/>
  <c r="E96" i="1"/>
  <c r="E103" i="1" s="1"/>
  <c r="E77" i="1"/>
  <c r="G77" i="1" s="1"/>
  <c r="G76" i="1"/>
  <c r="E76" i="1"/>
  <c r="E75" i="1"/>
  <c r="G75" i="1" s="1"/>
  <c r="G74" i="1"/>
  <c r="E74" i="1"/>
  <c r="E73" i="1"/>
  <c r="G73" i="1" s="1"/>
  <c r="G72" i="1"/>
  <c r="E72" i="1"/>
  <c r="E78" i="1" s="1"/>
  <c r="E87" i="1" s="1"/>
  <c r="E71" i="1"/>
  <c r="G71" i="1" s="1"/>
  <c r="O62" i="1"/>
  <c r="G62" i="1"/>
  <c r="E62" i="1"/>
  <c r="O61" i="1"/>
  <c r="G61" i="1"/>
  <c r="E61" i="1"/>
  <c r="L61" i="1" s="1"/>
  <c r="O60" i="1"/>
  <c r="E60" i="1"/>
  <c r="G60" i="1" s="1"/>
  <c r="O59" i="1"/>
  <c r="E59" i="1"/>
  <c r="L59" i="1" s="1"/>
  <c r="O58" i="1"/>
  <c r="E58" i="1"/>
  <c r="E63" i="1" s="1"/>
  <c r="F47" i="1"/>
  <c r="E47" i="1"/>
  <c r="G46" i="1"/>
  <c r="E182" i="1" s="1"/>
  <c r="G182" i="1" s="1"/>
  <c r="G45" i="1"/>
  <c r="E181" i="1" s="1"/>
  <c r="G181" i="1" s="1"/>
  <c r="G44" i="1"/>
  <c r="E180" i="1" s="1"/>
  <c r="G180" i="1" s="1"/>
  <c r="G43" i="1"/>
  <c r="E179" i="1" s="1"/>
  <c r="G179" i="1" s="1"/>
  <c r="G42" i="1"/>
  <c r="E178" i="1" s="1"/>
  <c r="G178" i="1" s="1"/>
  <c r="G41" i="1"/>
  <c r="E177" i="1" s="1"/>
  <c r="G177" i="1" s="1"/>
  <c r="G40" i="1"/>
  <c r="E176" i="1" s="1"/>
  <c r="F36" i="1"/>
  <c r="E36" i="1"/>
  <c r="G36" i="1" s="1"/>
  <c r="F25" i="1"/>
  <c r="E25" i="1"/>
  <c r="G25" i="1" s="1"/>
  <c r="G14" i="1"/>
  <c r="F14" i="1"/>
  <c r="E14" i="1"/>
  <c r="L215" i="1" s="1"/>
  <c r="O215" i="1" s="1"/>
  <c r="E119" i="1" l="1"/>
  <c r="E121" i="1"/>
  <c r="E153" i="1"/>
  <c r="E151" i="1"/>
  <c r="H201" i="1"/>
  <c r="F228" i="1" s="1"/>
  <c r="E183" i="1"/>
  <c r="G176" i="1"/>
  <c r="H183" i="1" s="1"/>
  <c r="F226" i="1" s="1"/>
  <c r="H134" i="1"/>
  <c r="F151" i="1" s="1"/>
  <c r="H147" i="1"/>
  <c r="P215" i="1"/>
  <c r="E215" i="1"/>
  <c r="H78" i="1"/>
  <c r="P216" i="1"/>
  <c r="E216" i="1"/>
  <c r="G58" i="1"/>
  <c r="G59" i="1"/>
  <c r="G96" i="1"/>
  <c r="H103" i="1" s="1"/>
  <c r="F119" i="1" s="1"/>
  <c r="G108" i="1"/>
  <c r="H115" i="1" s="1"/>
  <c r="K206" i="1"/>
  <c r="O206" i="1" s="1"/>
  <c r="E206" i="1" s="1"/>
  <c r="L207" i="1"/>
  <c r="O207" i="1" s="1"/>
  <c r="E207" i="1" s="1"/>
  <c r="M208" i="1"/>
  <c r="O208" i="1" s="1"/>
  <c r="E208" i="1" s="1"/>
  <c r="L58" i="1"/>
  <c r="L63" i="1" s="1"/>
  <c r="K214" i="1"/>
  <c r="O214" i="1" s="1"/>
  <c r="G47" i="1"/>
  <c r="P214" i="1" l="1"/>
  <c r="E214" i="1"/>
  <c r="H63" i="1"/>
  <c r="H87" i="1" s="1"/>
  <c r="H256" i="1" s="1"/>
  <c r="F120" i="1"/>
  <c r="F121" i="1"/>
  <c r="H121" i="1" s="1"/>
  <c r="F223" i="1" s="1"/>
  <c r="H238" i="1"/>
  <c r="H247" i="1"/>
  <c r="H81" i="1"/>
  <c r="H206" i="1"/>
  <c r="H208" i="1"/>
  <c r="F153" i="1"/>
  <c r="H153" i="1" s="1"/>
  <c r="F224" i="1" s="1"/>
  <c r="F152" i="1"/>
  <c r="H216" i="1" l="1"/>
  <c r="H215" i="1"/>
  <c r="H214" i="1"/>
  <c r="H217" i="1" s="1"/>
  <c r="G230" i="1" s="1"/>
  <c r="G231" i="1" s="1"/>
  <c r="H207" i="1"/>
  <c r="H209" i="1" s="1"/>
  <c r="F229" i="1" s="1"/>
  <c r="F231" i="1" s="1"/>
  <c r="H231" i="1" s="1"/>
  <c r="H239" i="1" s="1"/>
  <c r="H240" i="1" s="1"/>
  <c r="H248" i="1" s="1"/>
  <c r="H249" i="1" s="1"/>
  <c r="H257" i="1" s="1"/>
  <c r="H258" i="1" s="1"/>
  <c r="H261" i="1" l="1"/>
  <c r="H260" i="1"/>
  <c r="H264" i="1" l="1"/>
  <c r="H263" i="1" s="1"/>
</calcChain>
</file>

<file path=xl/sharedStrings.xml><?xml version="1.0" encoding="utf-8"?>
<sst xmlns="http://schemas.openxmlformats.org/spreadsheetml/2006/main" count="376" uniqueCount="122">
  <si>
    <r>
      <t>DETERMINAZIONE DEL COFINANZIAMENTO REGIONALE PER LA REDAZIONE DEL</t>
    </r>
    <r>
      <rPr>
        <b/>
        <sz val="20"/>
        <rFont val="Times New Roman"/>
        <family val="1"/>
      </rPr>
      <t xml:space="preserve"> 
</t>
    </r>
    <r>
      <rPr>
        <b/>
        <i/>
        <u/>
        <sz val="20"/>
        <rFont val="Times New Roman"/>
        <family val="1"/>
      </rPr>
      <t xml:space="preserve">PIANO DI GESTIONE ED ASSESTAMENTO FORESTALE (PGAF) </t>
    </r>
    <r>
      <rPr>
        <b/>
        <sz val="20"/>
        <rFont val="Times New Roman"/>
        <family val="1"/>
      </rPr>
      <t xml:space="preserve">
</t>
    </r>
    <r>
      <rPr>
        <b/>
        <sz val="18"/>
        <rFont val="Times New Roman"/>
        <family val="1"/>
      </rPr>
      <t>AI SENSI DELL'ART. 13 DELLA L.R. 39/2002 
- Modello 03/2004 -</t>
    </r>
  </si>
  <si>
    <t xml:space="preserve">Comune di </t>
  </si>
  <si>
    <t xml:space="preserve">A - RIPARTIZIONE DEL TERRITORIO OGGETTO DI PIANIFICAZIONE -  </t>
  </si>
  <si>
    <t>A.1 - Ripartizione della superficie per tipologie di proprietà e categorie assestamentali</t>
  </si>
  <si>
    <t>Superficie</t>
  </si>
  <si>
    <t>Pubblica</t>
  </si>
  <si>
    <t>Privata</t>
  </si>
  <si>
    <t>Totale</t>
  </si>
  <si>
    <t>Fustaie, rimboschimenti, cedui a sterzo</t>
  </si>
  <si>
    <t>Cedui in conversione, invecchiati, abbandonati, composti, fustaie transitorie</t>
  </si>
  <si>
    <t>Castagno</t>
  </si>
  <si>
    <t xml:space="preserve">altre specie </t>
  </si>
  <si>
    <t>Cedui semplici, matricinati e macchia mediterranea</t>
  </si>
  <si>
    <t>altre specie</t>
  </si>
  <si>
    <t>Prati, pascoli ed arbusteti</t>
  </si>
  <si>
    <t>Altre superfici</t>
  </si>
  <si>
    <t>A.1 - Totale superficie</t>
  </si>
  <si>
    <t>A.2 - Ripartizione della superificie in area protetta</t>
  </si>
  <si>
    <t>A.2 - Totale superficie</t>
  </si>
  <si>
    <t>A.3 - Ripartizione della superificie all'interno del sito Natura 2000</t>
  </si>
  <si>
    <t>A.3 - Totale superficie</t>
  </si>
  <si>
    <t xml:space="preserve">A.4 - Ripartizione della superificie che ospita boschi monumentali </t>
  </si>
  <si>
    <t>A.4 - Totale superficie</t>
  </si>
  <si>
    <t>A.5 - Enti pubblici proprietari dei terreni oggetto di pianificazione</t>
  </si>
  <si>
    <t>Numero</t>
  </si>
  <si>
    <t>Numero enti pubblici pianificati</t>
  </si>
  <si>
    <t>B - SPESA AMMISSIBILE PER LA QUOTA DI PROPRIETA' PUBBLICA</t>
  </si>
  <si>
    <t>Calcolo col vecchio metodo -            prima della DGR 126/2005</t>
  </si>
  <si>
    <t>Categorie assestamentali</t>
  </si>
  <si>
    <t xml:space="preserve">Importo </t>
  </si>
  <si>
    <t>Unitario</t>
  </si>
  <si>
    <t>Parziale</t>
  </si>
  <si>
    <t>Ha</t>
  </si>
  <si>
    <t>€/Ha</t>
  </si>
  <si>
    <t>€</t>
  </si>
  <si>
    <t>Fustaie</t>
  </si>
  <si>
    <t>Cedui</t>
  </si>
  <si>
    <t>Pascoli</t>
  </si>
  <si>
    <t xml:space="preserve">B.1 - Totale spesa ammissibile </t>
  </si>
  <si>
    <t>C - CONTRIBUTO REGIONALE PER LA QUOTA DI PROPRIETA' PUBBLICA</t>
  </si>
  <si>
    <t>C.1 - Totale contributo regionale per la pianificazione della proprietà pubblica</t>
  </si>
  <si>
    <t>€/ha</t>
  </si>
  <si>
    <t xml:space="preserve">Prezzo medio ponderato </t>
  </si>
  <si>
    <t>D - CONTRIBUTO DI COMPETENZA DELL'ENTE PROPRIETARIO</t>
  </si>
  <si>
    <t xml:space="preserve">Totale 
Contributo </t>
  </si>
  <si>
    <t>D.1 - Quota contributo di competenza dell'ente proprietario</t>
  </si>
  <si>
    <t>E - CONTRIBUTI INTEGRATIVI</t>
  </si>
  <si>
    <t>E.1 - Contributo integrativo regionale per la presenza di area protetta</t>
  </si>
  <si>
    <t>Quota di boschi in aree protetta di proprietà pubblica</t>
  </si>
  <si>
    <t>Contributo 
unitario</t>
  </si>
  <si>
    <t>ha</t>
  </si>
  <si>
    <t>e.1.a - Totale parziale boschi di proprietà pubblica in area protetta</t>
  </si>
  <si>
    <t>Quota di boschi in aree protetta di proprietà privata</t>
  </si>
  <si>
    <t>e.1.b - Totale parziale boschi di proporietà privata in area protetta</t>
  </si>
  <si>
    <t>Totale quota contributo regionale per bosco interno ad area protetta</t>
  </si>
  <si>
    <t>Contributo di 
riferimento</t>
  </si>
  <si>
    <t>Percentuale</t>
  </si>
  <si>
    <t>Contributo 
riconosciuto</t>
  </si>
  <si>
    <t>%</t>
  </si>
  <si>
    <t>e.1.b - Totale parziale boschi di proprietà privata in area protetta</t>
  </si>
  <si>
    <t>E.1 - Totale contributo regionale per boschi interni ad area protetta</t>
  </si>
  <si>
    <t>E.2 - Contributo integrativo regionale per la presenza di Siti Natura 2000</t>
  </si>
  <si>
    <t>Quota di boschi interni al Sito Natura 2000 di proprietà pubblica</t>
  </si>
  <si>
    <t>e.2.a - Totale parziale boschi di proprietà pubblica interna a Siti Natura 2000</t>
  </si>
  <si>
    <t>Quota di boschi interni al Sito Natura 2000 di proprietà privata</t>
  </si>
  <si>
    <t>e.2.b - Totale parziale boschi di proprietà privata interna a Siti Natura 2000</t>
  </si>
  <si>
    <t>Totale quota contributo regionale per bosco interno a sito Natura 2000</t>
  </si>
  <si>
    <t>e.2.a - Totale parziale boschi di proprietà pubblica in area protetta</t>
  </si>
  <si>
    <t>e.2.b - Totale parziale boschi di proprietà privata in area protetta</t>
  </si>
  <si>
    <t>E.2 - Totale contributo regionale per boschi interni a Siti Natura 2000</t>
  </si>
  <si>
    <t>E.3 - Contributo integrativo regionale per la presenza di siti monumentali ed archeologici</t>
  </si>
  <si>
    <t>Importo per calcolo del contributo integrativo regionale per la presenza di siti monumentali ed archeologici</t>
  </si>
  <si>
    <t xml:space="preserve"> Importo per calcolo del contributo integrativo </t>
  </si>
  <si>
    <t>Calcolo quota del contributo integrativo regionale per la presenza di siti monumentali ed archeologici</t>
  </si>
  <si>
    <t>E.3 - Totale contributo integrativo regionale per la presenza di siti monumentali ed archeologici</t>
  </si>
  <si>
    <t>E.4 - Contributo integrativo regionale per la presenza di alberi o boschi monumentali</t>
  </si>
  <si>
    <t>E.4  - Totale contributo integrativo regionale per la presenza di alberi o boschi monumentali</t>
  </si>
  <si>
    <t xml:space="preserve">E.5 - Contributo integrativo regionale per la pianificazione di proprietà pubbliche adiacenti </t>
  </si>
  <si>
    <t xml:space="preserve">E.5 - Totale contributo integrativo regionale per la pianificazione di proprietà pubbliche adiacenti </t>
  </si>
  <si>
    <t>E.6 - Contributo integrativo regionale per la pianificazione di boschi  di proprietà privata</t>
  </si>
  <si>
    <t>E.6 - Totale contributo integrativo regionale per la pianificazione di boschi di proprietà privata</t>
  </si>
  <si>
    <t>E.7 - Contributo integrativo regionale per la pianificazione di boschi di piccole superfici</t>
  </si>
  <si>
    <t>Classi di 
superficie</t>
  </si>
  <si>
    <t>Integrazione del 
contributo</t>
  </si>
  <si>
    <t>Importo 
integrazione</t>
  </si>
  <si>
    <t>Superfici</t>
  </si>
  <si>
    <t xml:space="preserve">Integrazione al contributo </t>
  </si>
  <si>
    <t>inferiore a 100</t>
  </si>
  <si>
    <t>da 101 a 250</t>
  </si>
  <si>
    <t>da 251 a 500</t>
  </si>
  <si>
    <t>E.7 - Totale contributo integrativo regionale per la pianificazione di boschi di piccole superfici</t>
  </si>
  <si>
    <t>E.8 - Riduzione del contributo regionale per la pianificazione dei boschi di grande estensione</t>
  </si>
  <si>
    <t>Superficie
eccedentaria</t>
  </si>
  <si>
    <t>Riduzione del 
contributo</t>
  </si>
  <si>
    <t>Importo 
riduzione</t>
  </si>
  <si>
    <t>Superficie 
eccedentaria</t>
  </si>
  <si>
    <t xml:space="preserve">Riduzione del contribuito </t>
  </si>
  <si>
    <t>da 2.000 a 5.000</t>
  </si>
  <si>
    <t>da 5.001 a 10.000</t>
  </si>
  <si>
    <t>oltre 10.001</t>
  </si>
  <si>
    <t>E.8 - Totale riduzione del contributo regionale per la pianificazione dei boschi di grande estensione</t>
  </si>
  <si>
    <t>E.9 - Determinazione dell'ammontare dei contributi integrativi regionali</t>
  </si>
  <si>
    <t>Riepilogo quote integrative</t>
  </si>
  <si>
    <t>Importi</t>
  </si>
  <si>
    <t>Integrazioni</t>
  </si>
  <si>
    <t>Riduzioni</t>
  </si>
  <si>
    <t xml:space="preserve"> </t>
  </si>
  <si>
    <t>E.3 - Totale contributo regionale per la presenza di siti monumentali ed archeologici</t>
  </si>
  <si>
    <t>E.9 - Totale contributi regionali integrativi ammissibili</t>
  </si>
  <si>
    <t>F - CONTRIBUTO INTEGRATIVO REGIONALE</t>
  </si>
  <si>
    <t>Importo</t>
  </si>
  <si>
    <t>Totale contributi integrativi regionali massimi ammissibili ( pari al 20% di C.1 )</t>
  </si>
  <si>
    <t xml:space="preserve">E.9 - Totale contributi regionali integrativi </t>
  </si>
  <si>
    <t>F.1 - Totale contributo integrativo regionale riconosciuto</t>
  </si>
  <si>
    <t>G - FINANZIAMENTO REGIONALE ALLA REALIZZAZIONE DEL PGAF</t>
  </si>
  <si>
    <t>G.1 - Totale finanziamento regionale alla realizzazione del PGAF</t>
  </si>
  <si>
    <t>H - COFINANZIAMENTO TOTALE ALLA REDAZIONE DEL PGAF</t>
  </si>
  <si>
    <t>D.1 - Contributo di competenza dell'ente proprietario</t>
  </si>
  <si>
    <t>TOTALE COFINANZIAMENTO PER LA REDAZIONE DEL PIANO DI GESTIONE ED ASSESTAMENTO FORESTALE</t>
  </si>
  <si>
    <t>IMPONIBILE</t>
  </si>
  <si>
    <t>IVA 22%</t>
  </si>
  <si>
    <t>TOTALE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</si>
</sst>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43" formatCode="_-* #,##0.00_-;\-* #,##0.00_-;_-* &quot;-&quot;??_-;_-@_-"/>
    <numFmt numFmtId="164" formatCode="_-* #,##0.00_-;\-* #,##0.00_-;_-* &quot;-&quot;_-;_-@_-"/>
    <numFmt numFmtId="165" formatCode="_-* #,##0_-;\-* #,##0_-;_-* &quot;-&quot;??_-;_-@_-"/>
    <numFmt numFmtId="166" formatCode="_-[$€]\ * #,##0.00_-;\-[$€]\ * #,##0.00_-;_-[$€]\ * &quot;-&quot;??_-;_-@_-"/>
    <numFmt numFmtId="167" formatCode="#,##0.00_ ;\-#,##0.00\ 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name val="Times New Roman"/>
      <family val="1"/>
    </font>
    <font>
      <b/>
      <sz val="20"/>
      <name val="Times New Roman"/>
      <family val="1"/>
    </font>
    <font>
      <b/>
      <i/>
      <u/>
      <sz val="20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sz val="10"/>
      <name val="Arial"/>
    </font>
    <font>
      <sz val="10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i/>
      <sz val="12"/>
      <name val="Times New Roman"/>
      <family val="1"/>
    </font>
    <font>
      <i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3"/>
        <bgColor indexed="64"/>
      </patternFill>
    </fill>
  </fills>
  <borders count="5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7" fillId="0" borderId="0" applyFont="0" applyFill="0" applyBorder="0" applyAlignment="0" applyProtection="0"/>
  </cellStyleXfs>
  <cellXfs count="329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6" fillId="2" borderId="0" xfId="0" applyFont="1" applyFill="1" applyAlignment="1">
      <alignment horizontal="left" vertical="center" wrapText="1"/>
    </xf>
    <xf numFmtId="0" fontId="6" fillId="2" borderId="0" xfId="0" applyFont="1" applyFill="1" applyAlignment="1">
      <alignment horizontal="left" vertical="center"/>
    </xf>
    <xf numFmtId="0" fontId="6" fillId="3" borderId="0" xfId="0" applyFont="1" applyFill="1" applyAlignment="1">
      <alignment horizontal="center" vertical="center"/>
    </xf>
    <xf numFmtId="164" fontId="8" fillId="0" borderId="0" xfId="2" applyNumberFormat="1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6" fillId="2" borderId="2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/>
    </xf>
    <xf numFmtId="0" fontId="9" fillId="2" borderId="2" xfId="0" applyFont="1" applyFill="1" applyBorder="1" applyAlignment="1">
      <alignment horizontal="justify" vertical="center"/>
    </xf>
    <xf numFmtId="4" fontId="9" fillId="2" borderId="2" xfId="0" applyNumberFormat="1" applyFont="1" applyFill="1" applyBorder="1" applyAlignment="1">
      <alignment vertical="center"/>
    </xf>
    <xf numFmtId="0" fontId="9" fillId="2" borderId="2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 applyAlignment="1">
      <alignment horizontal="justify" vertical="center"/>
    </xf>
    <xf numFmtId="4" fontId="9" fillId="2" borderId="0" xfId="0" applyNumberFormat="1" applyFont="1" applyFill="1" applyAlignment="1">
      <alignment vertical="center"/>
    </xf>
    <xf numFmtId="0" fontId="9" fillId="2" borderId="0" xfId="0" applyFont="1" applyFill="1" applyAlignment="1">
      <alignment horizontal="center" vertical="center"/>
    </xf>
    <xf numFmtId="0" fontId="9" fillId="2" borderId="3" xfId="0" applyFont="1" applyFill="1" applyBorder="1" applyAlignment="1">
      <alignment horizontal="left" vertical="center"/>
    </xf>
    <xf numFmtId="3" fontId="9" fillId="2" borderId="3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9" fillId="2" borderId="4" xfId="0" applyFont="1" applyFill="1" applyBorder="1" applyAlignment="1">
      <alignment horizontal="left" vertical="center"/>
    </xf>
    <xf numFmtId="4" fontId="9" fillId="2" borderId="4" xfId="0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vertic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4" fontId="9" fillId="2" borderId="8" xfId="0" applyNumberFormat="1" applyFont="1" applyFill="1" applyBorder="1" applyAlignment="1">
      <alignment horizontal="center" vertical="center"/>
    </xf>
    <xf numFmtId="4" fontId="9" fillId="2" borderId="9" xfId="0" applyNumberFormat="1" applyFont="1" applyFill="1" applyBorder="1" applyAlignment="1">
      <alignment horizontal="center" vertical="center"/>
    </xf>
    <xf numFmtId="4" fontId="9" fillId="2" borderId="3" xfId="0" applyNumberFormat="1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vertical="center"/>
    </xf>
    <xf numFmtId="0" fontId="9" fillId="2" borderId="11" xfId="0" applyFont="1" applyFill="1" applyBorder="1" applyAlignment="1">
      <alignment vertical="center"/>
    </xf>
    <xf numFmtId="0" fontId="9" fillId="2" borderId="12" xfId="0" applyFont="1" applyFill="1" applyBorder="1" applyAlignment="1">
      <alignment vertical="center"/>
    </xf>
    <xf numFmtId="4" fontId="9" fillId="2" borderId="13" xfId="0" applyNumberFormat="1" applyFont="1" applyFill="1" applyBorder="1" applyAlignment="1">
      <alignment horizontal="center" vertical="center"/>
    </xf>
    <xf numFmtId="4" fontId="9" fillId="2" borderId="14" xfId="0" applyNumberFormat="1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vertical="center"/>
    </xf>
    <xf numFmtId="0" fontId="9" fillId="2" borderId="15" xfId="0" applyFont="1" applyFill="1" applyBorder="1" applyAlignment="1">
      <alignment vertical="center"/>
    </xf>
    <xf numFmtId="0" fontId="9" fillId="2" borderId="16" xfId="0" applyFont="1" applyFill="1" applyBorder="1" applyAlignment="1">
      <alignment vertical="center"/>
    </xf>
    <xf numFmtId="0" fontId="9" fillId="2" borderId="17" xfId="0" applyFont="1" applyFill="1" applyBorder="1" applyAlignment="1">
      <alignment vertical="center"/>
    </xf>
    <xf numFmtId="4" fontId="9" fillId="2" borderId="18" xfId="0" applyNumberFormat="1" applyFont="1" applyFill="1" applyBorder="1" applyAlignment="1">
      <alignment horizontal="center" vertical="center"/>
    </xf>
    <xf numFmtId="4" fontId="9" fillId="2" borderId="4" xfId="0" applyNumberFormat="1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vertical="center"/>
    </xf>
    <xf numFmtId="0" fontId="6" fillId="2" borderId="20" xfId="0" applyFont="1" applyFill="1" applyBorder="1" applyAlignment="1">
      <alignment vertical="center"/>
    </xf>
    <xf numFmtId="4" fontId="6" fillId="2" borderId="2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4" fontId="6" fillId="2" borderId="0" xfId="0" applyNumberFormat="1" applyFont="1" applyFill="1" applyAlignment="1">
      <alignment horizontal="center" vertical="center"/>
    </xf>
    <xf numFmtId="4" fontId="6" fillId="2" borderId="0" xfId="0" applyNumberFormat="1" applyFont="1" applyFill="1" applyAlignment="1">
      <alignment vertical="center"/>
    </xf>
    <xf numFmtId="0" fontId="9" fillId="2" borderId="19" xfId="0" applyFont="1" applyFill="1" applyBorder="1" applyAlignment="1">
      <alignment vertical="center"/>
    </xf>
    <xf numFmtId="4" fontId="6" fillId="2" borderId="20" xfId="0" applyNumberFormat="1" applyFont="1" applyFill="1" applyBorder="1" applyAlignment="1">
      <alignment horizontal="center" vertical="center"/>
    </xf>
    <xf numFmtId="0" fontId="9" fillId="2" borderId="20" xfId="0" applyFont="1" applyFill="1" applyBorder="1" applyAlignment="1">
      <alignment vertical="center"/>
    </xf>
    <xf numFmtId="4" fontId="9" fillId="2" borderId="21" xfId="0" applyNumberFormat="1" applyFont="1" applyFill="1" applyBorder="1" applyAlignment="1">
      <alignment horizontal="center" vertical="center"/>
    </xf>
    <xf numFmtId="4" fontId="9" fillId="2" borderId="0" xfId="0" applyNumberFormat="1" applyFont="1" applyFill="1" applyAlignment="1">
      <alignment horizontal="center" vertical="center"/>
    </xf>
    <xf numFmtId="4" fontId="6" fillId="0" borderId="0" xfId="0" applyNumberFormat="1" applyFont="1" applyAlignment="1">
      <alignment horizontal="center" vertical="center"/>
    </xf>
    <xf numFmtId="4" fontId="6" fillId="0" borderId="0" xfId="0" applyNumberFormat="1" applyFont="1" applyAlignment="1">
      <alignment vertical="center"/>
    </xf>
    <xf numFmtId="0" fontId="6" fillId="0" borderId="2" xfId="0" applyFont="1" applyBorder="1" applyAlignment="1">
      <alignment vertical="center"/>
    </xf>
    <xf numFmtId="0" fontId="9" fillId="0" borderId="2" xfId="0" applyFont="1" applyBorder="1" applyAlignment="1">
      <alignment vertical="center"/>
    </xf>
    <xf numFmtId="0" fontId="9" fillId="0" borderId="2" xfId="0" applyFont="1" applyBorder="1" applyAlignment="1">
      <alignment horizontal="justify" vertical="center"/>
    </xf>
    <xf numFmtId="4" fontId="9" fillId="0" borderId="2" xfId="0" applyNumberFormat="1" applyFont="1" applyBorder="1" applyAlignment="1">
      <alignment vertical="center"/>
    </xf>
    <xf numFmtId="0" fontId="9" fillId="0" borderId="2" xfId="0" applyFont="1" applyBorder="1" applyAlignment="1">
      <alignment horizontal="center" vertical="center"/>
    </xf>
    <xf numFmtId="0" fontId="9" fillId="0" borderId="0" xfId="0" applyFont="1" applyAlignment="1">
      <alignment horizontal="justify" vertical="center"/>
    </xf>
    <xf numFmtId="4" fontId="9" fillId="0" borderId="0" xfId="0" applyNumberFormat="1" applyFont="1" applyAlignment="1">
      <alignment vertical="center"/>
    </xf>
    <xf numFmtId="0" fontId="5" fillId="4" borderId="22" xfId="0" applyFont="1" applyFill="1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4" fontId="9" fillId="0" borderId="3" xfId="0" applyNumberFormat="1" applyFont="1" applyBorder="1" applyAlignment="1">
      <alignment horizontal="center" vertical="center"/>
    </xf>
    <xf numFmtId="164" fontId="9" fillId="0" borderId="3" xfId="2" applyNumberFormat="1" applyFont="1" applyBorder="1" applyAlignment="1">
      <alignment horizontal="center" vertical="center"/>
    </xf>
    <xf numFmtId="0" fontId="0" fillId="0" borderId="26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4" fontId="9" fillId="0" borderId="13" xfId="0" applyNumberFormat="1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164" fontId="9" fillId="0" borderId="13" xfId="2" applyNumberFormat="1" applyFont="1" applyBorder="1" applyAlignment="1">
      <alignment horizontal="center" vertical="center"/>
    </xf>
    <xf numFmtId="0" fontId="8" fillId="4" borderId="29" xfId="0" applyFont="1" applyFill="1" applyBorder="1" applyAlignment="1">
      <alignment vertical="center"/>
    </xf>
    <xf numFmtId="0" fontId="9" fillId="4" borderId="23" xfId="0" applyFont="1" applyFill="1" applyBorder="1" applyAlignment="1">
      <alignment horizontal="center" vertical="center"/>
    </xf>
    <xf numFmtId="164" fontId="9" fillId="4" borderId="30" xfId="2" applyNumberFormat="1" applyFont="1" applyFill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9" fillId="0" borderId="32" xfId="0" applyFont="1" applyBorder="1" applyAlignment="1">
      <alignment horizontal="center" vertical="center"/>
    </xf>
    <xf numFmtId="4" fontId="9" fillId="0" borderId="4" xfId="0" applyNumberFormat="1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164" fontId="9" fillId="0" borderId="4" xfId="2" applyNumberFormat="1" applyFont="1" applyBorder="1" applyAlignment="1">
      <alignment horizontal="center" vertical="center" wrapText="1"/>
    </xf>
    <xf numFmtId="0" fontId="8" fillId="4" borderId="33" xfId="0" applyFont="1" applyFill="1" applyBorder="1" applyAlignment="1">
      <alignment vertical="center"/>
    </xf>
    <xf numFmtId="0" fontId="9" fillId="4" borderId="34" xfId="0" applyFont="1" applyFill="1" applyBorder="1" applyAlignment="1">
      <alignment horizontal="center" vertical="center" wrapText="1"/>
    </xf>
    <xf numFmtId="164" fontId="9" fillId="4" borderId="35" xfId="2" applyNumberFormat="1" applyFont="1" applyFill="1" applyBorder="1" applyAlignment="1">
      <alignment horizontal="center" vertical="center" wrapText="1"/>
    </xf>
    <xf numFmtId="0" fontId="9" fillId="0" borderId="5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4" fontId="9" fillId="0" borderId="9" xfId="0" applyNumberFormat="1" applyFont="1" applyBorder="1" applyAlignment="1">
      <alignment horizontal="center" vertical="center"/>
    </xf>
    <xf numFmtId="2" fontId="9" fillId="0" borderId="9" xfId="0" applyNumberFormat="1" applyFont="1" applyBorder="1" applyAlignment="1">
      <alignment horizontal="center" vertical="center"/>
    </xf>
    <xf numFmtId="164" fontId="9" fillId="0" borderId="9" xfId="2" applyNumberFormat="1" applyFont="1" applyBorder="1" applyAlignment="1">
      <alignment horizontal="center" vertical="center"/>
    </xf>
    <xf numFmtId="164" fontId="9" fillId="0" borderId="3" xfId="2" applyNumberFormat="1" applyFont="1" applyFill="1" applyBorder="1" applyAlignment="1">
      <alignment horizontal="center" vertical="center"/>
    </xf>
    <xf numFmtId="0" fontId="8" fillId="4" borderId="36" xfId="0" applyFont="1" applyFill="1" applyBorder="1" applyAlignment="1">
      <alignment vertical="center"/>
    </xf>
    <xf numFmtId="0" fontId="9" fillId="4" borderId="31" xfId="0" applyFont="1" applyFill="1" applyBorder="1" applyAlignment="1">
      <alignment horizontal="center" vertical="center"/>
    </xf>
    <xf numFmtId="164" fontId="9" fillId="5" borderId="37" xfId="2" applyNumberFormat="1" applyFont="1" applyFill="1" applyBorder="1" applyAlignment="1">
      <alignment horizontal="center" vertical="center"/>
    </xf>
    <xf numFmtId="0" fontId="9" fillId="0" borderId="10" xfId="0" applyFont="1" applyBorder="1" applyAlignment="1">
      <alignment vertical="center"/>
    </xf>
    <xf numFmtId="0" fontId="9" fillId="0" borderId="11" xfId="0" applyFont="1" applyBorder="1" applyAlignment="1">
      <alignment vertical="center"/>
    </xf>
    <xf numFmtId="0" fontId="9" fillId="0" borderId="12" xfId="0" applyFont="1" applyBorder="1" applyAlignment="1">
      <alignment vertical="center"/>
    </xf>
    <xf numFmtId="2" fontId="9" fillId="0" borderId="14" xfId="0" applyNumberFormat="1" applyFont="1" applyBorder="1" applyAlignment="1">
      <alignment horizontal="center" vertical="center"/>
    </xf>
    <xf numFmtId="164" fontId="9" fillId="0" borderId="14" xfId="2" applyNumberFormat="1" applyFont="1" applyBorder="1" applyAlignment="1">
      <alignment horizontal="center" vertical="center"/>
    </xf>
    <xf numFmtId="164" fontId="9" fillId="0" borderId="13" xfId="2" applyNumberFormat="1" applyFont="1" applyFill="1" applyBorder="1" applyAlignment="1">
      <alignment horizontal="center" vertical="center"/>
    </xf>
    <xf numFmtId="0" fontId="8" fillId="4" borderId="38" xfId="0" applyFont="1" applyFill="1" applyBorder="1" applyAlignment="1">
      <alignment vertical="center"/>
    </xf>
    <xf numFmtId="0" fontId="9" fillId="4" borderId="20" xfId="0" applyFont="1" applyFill="1" applyBorder="1" applyAlignment="1">
      <alignment horizontal="center" vertical="center"/>
    </xf>
    <xf numFmtId="164" fontId="9" fillId="5" borderId="39" xfId="2" applyNumberFormat="1" applyFont="1" applyFill="1" applyBorder="1" applyAlignment="1">
      <alignment horizontal="center" vertical="center"/>
    </xf>
    <xf numFmtId="0" fontId="9" fillId="0" borderId="15" xfId="0" applyFont="1" applyBorder="1" applyAlignment="1">
      <alignment vertical="center"/>
    </xf>
    <xf numFmtId="0" fontId="9" fillId="0" borderId="16" xfId="0" applyFont="1" applyBorder="1" applyAlignment="1">
      <alignment vertical="center"/>
    </xf>
    <xf numFmtId="0" fontId="9" fillId="0" borderId="17" xfId="0" applyFont="1" applyBorder="1" applyAlignment="1">
      <alignment vertical="center"/>
    </xf>
    <xf numFmtId="2" fontId="9" fillId="0" borderId="18" xfId="0" applyNumberFormat="1" applyFont="1" applyBorder="1" applyAlignment="1">
      <alignment horizontal="center" vertical="center"/>
    </xf>
    <xf numFmtId="164" fontId="9" fillId="0" borderId="18" xfId="2" applyNumberFormat="1" applyFont="1" applyBorder="1" applyAlignment="1">
      <alignment horizontal="center" vertical="center"/>
    </xf>
    <xf numFmtId="164" fontId="9" fillId="0" borderId="4" xfId="2" applyNumberFormat="1" applyFont="1" applyFill="1" applyBorder="1" applyAlignment="1">
      <alignment horizontal="center" vertical="center"/>
    </xf>
    <xf numFmtId="0" fontId="8" fillId="4" borderId="40" xfId="0" applyFont="1" applyFill="1" applyBorder="1" applyAlignment="1">
      <alignment vertical="center"/>
    </xf>
    <xf numFmtId="0" fontId="9" fillId="4" borderId="1" xfId="0" applyFont="1" applyFill="1" applyBorder="1" applyAlignment="1">
      <alignment horizontal="center" vertical="center"/>
    </xf>
    <xf numFmtId="164" fontId="9" fillId="5" borderId="41" xfId="2" applyNumberFormat="1" applyFont="1" applyFill="1" applyBorder="1" applyAlignment="1">
      <alignment horizontal="center" vertical="center"/>
    </xf>
    <xf numFmtId="0" fontId="6" fillId="0" borderId="19" xfId="0" applyFont="1" applyBorder="1" applyAlignment="1">
      <alignment vertical="center"/>
    </xf>
    <xf numFmtId="0" fontId="6" fillId="0" borderId="20" xfId="0" applyFont="1" applyBorder="1" applyAlignment="1">
      <alignment vertical="center"/>
    </xf>
    <xf numFmtId="2" fontId="6" fillId="0" borderId="21" xfId="0" applyNumberFormat="1" applyFont="1" applyBorder="1" applyAlignment="1">
      <alignment horizontal="center" vertical="center"/>
    </xf>
    <xf numFmtId="164" fontId="6" fillId="0" borderId="21" xfId="2" applyNumberFormat="1" applyFont="1" applyBorder="1" applyAlignment="1">
      <alignment horizontal="center" vertical="center"/>
    </xf>
    <xf numFmtId="164" fontId="6" fillId="2" borderId="21" xfId="2" applyNumberFormat="1" applyFont="1" applyFill="1" applyBorder="1" applyAlignment="1">
      <alignment horizontal="center" vertical="center"/>
    </xf>
    <xf numFmtId="0" fontId="5" fillId="4" borderId="42" xfId="0" applyFont="1" applyFill="1" applyBorder="1" applyAlignment="1">
      <alignment horizontal="center" vertical="center"/>
    </xf>
    <xf numFmtId="0" fontId="5" fillId="4" borderId="43" xfId="0" applyFont="1" applyFill="1" applyBorder="1" applyAlignment="1">
      <alignment vertical="center"/>
    </xf>
    <xf numFmtId="164" fontId="5" fillId="5" borderId="44" xfId="0" applyNumberFormat="1" applyFont="1" applyFill="1" applyBorder="1" applyAlignment="1">
      <alignment vertical="center"/>
    </xf>
    <xf numFmtId="2" fontId="6" fillId="0" borderId="0" xfId="0" applyNumberFormat="1" applyFont="1" applyAlignment="1">
      <alignment horizontal="center" vertical="center"/>
    </xf>
    <xf numFmtId="164" fontId="6" fillId="0" borderId="0" xfId="2" applyNumberFormat="1" applyFont="1" applyBorder="1" applyAlignment="1">
      <alignment horizontal="center" vertical="center"/>
    </xf>
    <xf numFmtId="4" fontId="9" fillId="0" borderId="0" xfId="0" applyNumberFormat="1" applyFont="1" applyAlignment="1">
      <alignment horizontal="center" vertical="center"/>
    </xf>
    <xf numFmtId="2" fontId="9" fillId="0" borderId="0" xfId="0" applyNumberFormat="1" applyFont="1" applyAlignment="1">
      <alignment horizontal="center" vertical="center"/>
    </xf>
    <xf numFmtId="164" fontId="9" fillId="0" borderId="0" xfId="2" applyNumberFormat="1" applyFont="1" applyBorder="1" applyAlignment="1">
      <alignment horizontal="center" vertical="center"/>
    </xf>
    <xf numFmtId="164" fontId="9" fillId="0" borderId="0" xfId="2" applyNumberFormat="1" applyFont="1" applyFill="1" applyBorder="1" applyAlignment="1">
      <alignment horizontal="center" vertical="center"/>
    </xf>
    <xf numFmtId="4" fontId="9" fillId="0" borderId="2" xfId="0" applyNumberFormat="1" applyFont="1" applyBorder="1" applyAlignment="1">
      <alignment horizontal="center" vertical="center"/>
    </xf>
    <xf numFmtId="2" fontId="9" fillId="0" borderId="2" xfId="0" applyNumberFormat="1" applyFont="1" applyBorder="1" applyAlignment="1">
      <alignment horizontal="center" vertical="center"/>
    </xf>
    <xf numFmtId="164" fontId="9" fillId="0" borderId="2" xfId="2" applyNumberFormat="1" applyFont="1" applyBorder="1" applyAlignment="1">
      <alignment horizontal="center" vertical="center"/>
    </xf>
    <xf numFmtId="164" fontId="9" fillId="0" borderId="2" xfId="2" applyNumberFormat="1" applyFont="1" applyFill="1" applyBorder="1" applyAlignment="1">
      <alignment horizontal="center" vertical="center"/>
    </xf>
    <xf numFmtId="164" fontId="9" fillId="0" borderId="9" xfId="2" applyNumberFormat="1" applyFont="1" applyFill="1" applyBorder="1" applyAlignment="1">
      <alignment horizontal="center" vertical="center"/>
    </xf>
    <xf numFmtId="0" fontId="9" fillId="0" borderId="11" xfId="0" applyFont="1" applyBorder="1" applyAlignment="1">
      <alignment vertical="center"/>
    </xf>
    <xf numFmtId="164" fontId="9" fillId="0" borderId="14" xfId="2" applyNumberFormat="1" applyFont="1" applyFill="1" applyBorder="1" applyAlignment="1">
      <alignment horizontal="center" vertical="center"/>
    </xf>
    <xf numFmtId="0" fontId="9" fillId="0" borderId="45" xfId="0" applyFont="1" applyBorder="1" applyAlignment="1">
      <alignment vertical="center"/>
    </xf>
    <xf numFmtId="0" fontId="9" fillId="0" borderId="46" xfId="0" applyFont="1" applyBorder="1" applyAlignment="1">
      <alignment vertical="center"/>
    </xf>
    <xf numFmtId="4" fontId="9" fillId="0" borderId="3" xfId="0" applyNumberFormat="1" applyFont="1" applyBorder="1" applyAlignment="1">
      <alignment horizontal="center" vertical="center"/>
    </xf>
    <xf numFmtId="164" fontId="9" fillId="0" borderId="18" xfId="2" applyNumberFormat="1" applyFont="1" applyFill="1" applyBorder="1" applyAlignment="1">
      <alignment horizontal="center" vertical="center"/>
    </xf>
    <xf numFmtId="0" fontId="6" fillId="0" borderId="15" xfId="0" applyFont="1" applyBorder="1" applyAlignment="1">
      <alignment vertical="center"/>
    </xf>
    <xf numFmtId="0" fontId="6" fillId="0" borderId="31" xfId="0" applyFont="1" applyBorder="1" applyAlignment="1">
      <alignment vertical="center"/>
    </xf>
    <xf numFmtId="0" fontId="6" fillId="0" borderId="32" xfId="0" applyFont="1" applyBorder="1" applyAlignment="1">
      <alignment vertical="center"/>
    </xf>
    <xf numFmtId="0" fontId="6" fillId="0" borderId="4" xfId="0" applyFont="1" applyBorder="1" applyAlignment="1">
      <alignment horizontal="center" vertical="center"/>
    </xf>
    <xf numFmtId="164" fontId="6" fillId="0" borderId="4" xfId="2" applyNumberFormat="1" applyFont="1" applyFill="1" applyBorder="1" applyAlignment="1">
      <alignment horizontal="center" vertical="center"/>
    </xf>
    <xf numFmtId="164" fontId="6" fillId="2" borderId="4" xfId="2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64" fontId="6" fillId="0" borderId="0" xfId="2" applyNumberFormat="1" applyFont="1" applyFill="1" applyBorder="1" applyAlignment="1">
      <alignment horizontal="center" vertical="center"/>
    </xf>
    <xf numFmtId="0" fontId="6" fillId="0" borderId="5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4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64" fontId="6" fillId="0" borderId="1" xfId="2" applyNumberFormat="1" applyFont="1" applyFill="1" applyBorder="1" applyAlignment="1">
      <alignment horizontal="center" vertical="center"/>
    </xf>
    <xf numFmtId="164" fontId="6" fillId="0" borderId="25" xfId="2" applyNumberFormat="1" applyFont="1" applyFill="1" applyBorder="1" applyAlignment="1">
      <alignment horizontal="center" vertical="center"/>
    </xf>
    <xf numFmtId="4" fontId="6" fillId="0" borderId="31" xfId="0" applyNumberFormat="1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164" fontId="6" fillId="0" borderId="31" xfId="2" applyNumberFormat="1" applyFont="1" applyFill="1" applyBorder="1" applyAlignment="1">
      <alignment horizontal="center" vertical="center"/>
    </xf>
    <xf numFmtId="43" fontId="5" fillId="0" borderId="32" xfId="0" applyNumberFormat="1" applyFont="1" applyBorder="1" applyAlignment="1">
      <alignment vertical="center"/>
    </xf>
    <xf numFmtId="0" fontId="9" fillId="0" borderId="19" xfId="0" applyFont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9" fillId="0" borderId="47" xfId="0" applyFont="1" applyBorder="1" applyAlignment="1">
      <alignment vertical="center"/>
    </xf>
    <xf numFmtId="4" fontId="9" fillId="0" borderId="47" xfId="0" applyNumberFormat="1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 wrapText="1"/>
    </xf>
    <xf numFmtId="164" fontId="9" fillId="0" borderId="21" xfId="2" applyNumberFormat="1" applyFont="1" applyBorder="1" applyAlignment="1">
      <alignment horizontal="center" vertical="center"/>
    </xf>
    <xf numFmtId="164" fontId="9" fillId="0" borderId="21" xfId="2" applyNumberFormat="1" applyFont="1" applyFill="1" applyBorder="1" applyAlignment="1">
      <alignment horizontal="center" vertical="center" wrapText="1"/>
    </xf>
    <xf numFmtId="4" fontId="6" fillId="2" borderId="4" xfId="0" applyNumberFormat="1" applyFont="1" applyFill="1" applyBorder="1" applyAlignment="1">
      <alignment vertical="center"/>
    </xf>
    <xf numFmtId="164" fontId="6" fillId="0" borderId="4" xfId="0" applyNumberFormat="1" applyFont="1" applyBorder="1" applyAlignment="1">
      <alignment vertical="center"/>
    </xf>
    <xf numFmtId="10" fontId="6" fillId="0" borderId="4" xfId="3" applyNumberFormat="1" applyFont="1" applyFill="1" applyBorder="1" applyAlignment="1">
      <alignment vertical="center"/>
    </xf>
    <xf numFmtId="43" fontId="6" fillId="2" borderId="4" xfId="1" applyFont="1" applyFill="1" applyBorder="1" applyAlignment="1">
      <alignment vertical="center"/>
    </xf>
    <xf numFmtId="164" fontId="6" fillId="0" borderId="0" xfId="0" applyNumberFormat="1" applyFont="1" applyAlignment="1">
      <alignment vertical="center"/>
    </xf>
    <xf numFmtId="10" fontId="6" fillId="0" borderId="0" xfId="3" applyNumberFormat="1" applyFont="1" applyBorder="1" applyAlignment="1">
      <alignment vertical="center"/>
    </xf>
    <xf numFmtId="43" fontId="6" fillId="0" borderId="0" xfId="1" applyFont="1" applyBorder="1" applyAlignment="1">
      <alignment vertical="center"/>
    </xf>
    <xf numFmtId="0" fontId="10" fillId="0" borderId="2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9" fillId="0" borderId="5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9" fillId="0" borderId="25" xfId="0" applyFont="1" applyBorder="1" applyAlignment="1">
      <alignment horizontal="left" vertical="center"/>
    </xf>
    <xf numFmtId="4" fontId="9" fillId="0" borderId="3" xfId="0" applyNumberFormat="1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164" fontId="9" fillId="0" borderId="5" xfId="2" applyNumberFormat="1" applyFont="1" applyBorder="1" applyAlignment="1">
      <alignment horizontal="center" vertical="center"/>
    </xf>
    <xf numFmtId="164" fontId="9" fillId="0" borderId="25" xfId="2" applyNumberFormat="1" applyFont="1" applyBorder="1" applyAlignment="1">
      <alignment horizontal="center" vertical="center"/>
    </xf>
    <xf numFmtId="0" fontId="9" fillId="0" borderId="10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28" xfId="0" applyFont="1" applyBorder="1" applyAlignment="1">
      <alignment horizontal="left" vertical="center"/>
    </xf>
    <xf numFmtId="4" fontId="9" fillId="0" borderId="13" xfId="0" applyNumberFormat="1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164" fontId="9" fillId="0" borderId="28" xfId="2" applyNumberFormat="1" applyFont="1" applyBorder="1" applyAlignment="1">
      <alignment horizontal="center" vertical="center"/>
    </xf>
    <xf numFmtId="0" fontId="9" fillId="0" borderId="15" xfId="0" applyFont="1" applyBorder="1" applyAlignment="1">
      <alignment horizontal="left" vertical="center"/>
    </xf>
    <xf numFmtId="0" fontId="9" fillId="0" borderId="31" xfId="0" applyFont="1" applyBorder="1" applyAlignment="1">
      <alignment horizontal="left" vertical="center"/>
    </xf>
    <xf numFmtId="0" fontId="9" fillId="0" borderId="32" xfId="0" applyFont="1" applyBorder="1" applyAlignment="1">
      <alignment horizontal="left" vertical="center"/>
    </xf>
    <xf numFmtId="4" fontId="9" fillId="0" borderId="4" xfId="0" applyNumberFormat="1" applyFont="1" applyBorder="1" applyAlignment="1">
      <alignment horizontal="center" vertical="center"/>
    </xf>
    <xf numFmtId="164" fontId="9" fillId="0" borderId="4" xfId="2" applyNumberFormat="1" applyFont="1" applyBorder="1" applyAlignment="1">
      <alignment horizontal="center" vertical="center"/>
    </xf>
    <xf numFmtId="164" fontId="9" fillId="0" borderId="32" xfId="2" applyNumberFormat="1" applyFont="1" applyBorder="1" applyAlignment="1">
      <alignment horizontal="center" vertical="center"/>
    </xf>
    <xf numFmtId="2" fontId="9" fillId="0" borderId="8" xfId="0" applyNumberFormat="1" applyFont="1" applyBorder="1" applyAlignment="1">
      <alignment horizontal="center" vertical="center"/>
    </xf>
    <xf numFmtId="2" fontId="9" fillId="0" borderId="4" xfId="0" applyNumberFormat="1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164" fontId="9" fillId="0" borderId="28" xfId="2" applyNumberFormat="1" applyFont="1" applyFill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164" fontId="9" fillId="0" borderId="1" xfId="2" applyNumberFormat="1" applyFont="1" applyBorder="1" applyAlignment="1">
      <alignment horizontal="center" vertical="center"/>
    </xf>
    <xf numFmtId="164" fontId="9" fillId="0" borderId="3" xfId="2" applyNumberFormat="1" applyFont="1" applyFill="1" applyBorder="1" applyAlignment="1">
      <alignment horizontal="center" vertical="center" wrapText="1"/>
    </xf>
    <xf numFmtId="164" fontId="9" fillId="0" borderId="31" xfId="2" applyNumberFormat="1" applyFont="1" applyBorder="1" applyAlignment="1">
      <alignment horizontal="center" vertical="center"/>
    </xf>
    <xf numFmtId="164" fontId="9" fillId="0" borderId="4" xfId="2" applyNumberFormat="1" applyFont="1" applyFill="1" applyBorder="1" applyAlignment="1">
      <alignment horizontal="center" vertical="center" wrapText="1"/>
    </xf>
    <xf numFmtId="164" fontId="9" fillId="0" borderId="7" xfId="0" applyNumberFormat="1" applyFont="1" applyBorder="1" applyAlignment="1">
      <alignment horizontal="center" vertical="center"/>
    </xf>
    <xf numFmtId="164" fontId="9" fillId="0" borderId="3" xfId="2" applyNumberFormat="1" applyFont="1" applyBorder="1" applyAlignment="1">
      <alignment horizontal="center" vertical="center"/>
    </xf>
    <xf numFmtId="4" fontId="9" fillId="0" borderId="18" xfId="0" applyNumberFormat="1" applyFont="1" applyBorder="1" applyAlignment="1">
      <alignment horizontal="center" vertical="center"/>
    </xf>
    <xf numFmtId="164" fontId="9" fillId="0" borderId="17" xfId="0" applyNumberFormat="1" applyFont="1" applyBorder="1" applyAlignment="1">
      <alignment horizontal="center" vertical="center"/>
    </xf>
    <xf numFmtId="43" fontId="6" fillId="2" borderId="21" xfId="0" applyNumberFormat="1" applyFont="1" applyFill="1" applyBorder="1" applyAlignment="1">
      <alignment horizontal="center" vertical="center"/>
    </xf>
    <xf numFmtId="10" fontId="6" fillId="2" borderId="21" xfId="3" applyNumberFormat="1" applyFont="1" applyFill="1" applyBorder="1" applyAlignment="1">
      <alignment horizontal="center" vertical="center"/>
    </xf>
    <xf numFmtId="164" fontId="6" fillId="2" borderId="47" xfId="2" applyNumberFormat="1" applyFont="1" applyFill="1" applyBorder="1" applyAlignment="1">
      <alignment horizontal="center" vertical="center"/>
    </xf>
    <xf numFmtId="164" fontId="8" fillId="0" borderId="0" xfId="2" applyNumberFormat="1" applyFont="1" applyFill="1" applyBorder="1" applyAlignment="1">
      <alignment horizontal="center" vertical="center"/>
    </xf>
    <xf numFmtId="164" fontId="6" fillId="0" borderId="21" xfId="2" applyNumberFormat="1" applyFont="1" applyFill="1" applyBorder="1" applyAlignment="1">
      <alignment horizontal="center" vertical="center"/>
    </xf>
    <xf numFmtId="4" fontId="9" fillId="0" borderId="14" xfId="0" applyNumberFormat="1" applyFont="1" applyBorder="1" applyAlignment="1">
      <alignment horizontal="center" vertical="center"/>
    </xf>
    <xf numFmtId="164" fontId="9" fillId="0" borderId="9" xfId="0" applyNumberFormat="1" applyFont="1" applyBorder="1" applyAlignment="1">
      <alignment horizontal="center" vertical="center"/>
    </xf>
    <xf numFmtId="164" fontId="9" fillId="0" borderId="13" xfId="2" applyNumberFormat="1" applyFont="1" applyFill="1" applyBorder="1" applyAlignment="1">
      <alignment horizontal="center" vertical="center"/>
    </xf>
    <xf numFmtId="164" fontId="9" fillId="0" borderId="18" xfId="0" applyNumberFormat="1" applyFont="1" applyBorder="1" applyAlignment="1">
      <alignment horizontal="center" vertical="center"/>
    </xf>
    <xf numFmtId="9" fontId="6" fillId="2" borderId="21" xfId="3" applyFont="1" applyFill="1" applyBorder="1" applyAlignment="1">
      <alignment horizontal="center" vertical="center"/>
    </xf>
    <xf numFmtId="4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164" fontId="10" fillId="0" borderId="0" xfId="2" applyNumberFormat="1" applyFont="1" applyBorder="1" applyAlignment="1">
      <alignment horizontal="center" vertical="center"/>
    </xf>
    <xf numFmtId="164" fontId="10" fillId="0" borderId="0" xfId="2" applyNumberFormat="1" applyFont="1" applyFill="1" applyBorder="1" applyAlignment="1">
      <alignment horizontal="center" vertical="center"/>
    </xf>
    <xf numFmtId="0" fontId="12" fillId="0" borderId="0" xfId="0" applyFont="1" applyAlignment="1">
      <alignment vertical="center"/>
    </xf>
    <xf numFmtId="4" fontId="9" fillId="0" borderId="13" xfId="0" applyNumberFormat="1" applyFont="1" applyBorder="1" applyAlignment="1">
      <alignment horizontal="center" vertical="center"/>
    </xf>
    <xf numFmtId="4" fontId="9" fillId="6" borderId="9" xfId="0" applyNumberFormat="1" applyFont="1" applyFill="1" applyBorder="1" applyAlignment="1">
      <alignment horizontal="center" vertical="center"/>
    </xf>
    <xf numFmtId="2" fontId="9" fillId="0" borderId="7" xfId="0" applyNumberFormat="1" applyFont="1" applyBorder="1" applyAlignment="1">
      <alignment horizontal="center" vertical="center"/>
    </xf>
    <xf numFmtId="4" fontId="9" fillId="6" borderId="14" xfId="0" applyNumberFormat="1" applyFont="1" applyFill="1" applyBorder="1" applyAlignment="1">
      <alignment horizontal="center" vertical="center"/>
    </xf>
    <xf numFmtId="2" fontId="9" fillId="0" borderId="48" xfId="0" applyNumberFormat="1" applyFont="1" applyBorder="1" applyAlignment="1">
      <alignment horizontal="center" vertical="center"/>
    </xf>
    <xf numFmtId="4" fontId="9" fillId="6" borderId="18" xfId="0" applyNumberFormat="1" applyFont="1" applyFill="1" applyBorder="1" applyAlignment="1">
      <alignment horizontal="center" vertical="center"/>
    </xf>
    <xf numFmtId="2" fontId="9" fillId="0" borderId="32" xfId="0" applyNumberFormat="1" applyFont="1" applyBorder="1" applyAlignment="1">
      <alignment horizontal="center" vertical="center"/>
    </xf>
    <xf numFmtId="4" fontId="6" fillId="2" borderId="4" xfId="0" applyNumberFormat="1" applyFont="1" applyFill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4" fontId="6" fillId="0" borderId="21" xfId="0" applyNumberFormat="1" applyFont="1" applyBorder="1" applyAlignment="1">
      <alignment horizontal="center" vertical="center"/>
    </xf>
    <xf numFmtId="165" fontId="6" fillId="2" borderId="21" xfId="1" applyNumberFormat="1" applyFont="1" applyFill="1" applyBorder="1" applyAlignment="1">
      <alignment horizontal="center" vertical="center"/>
    </xf>
    <xf numFmtId="0" fontId="9" fillId="0" borderId="45" xfId="0" applyFont="1" applyBorder="1" applyAlignment="1">
      <alignment vertical="center"/>
    </xf>
    <xf numFmtId="0" fontId="9" fillId="0" borderId="49" xfId="0" applyFont="1" applyBorder="1" applyAlignment="1">
      <alignment vertical="center"/>
    </xf>
    <xf numFmtId="164" fontId="9" fillId="0" borderId="50" xfId="2" applyNumberFormat="1" applyFont="1" applyBorder="1" applyAlignment="1">
      <alignment horizontal="center" vertical="center"/>
    </xf>
    <xf numFmtId="4" fontId="6" fillId="0" borderId="47" xfId="0" applyNumberFormat="1" applyFont="1" applyBorder="1" applyAlignment="1">
      <alignment vertical="center"/>
    </xf>
    <xf numFmtId="167" fontId="6" fillId="2" borderId="19" xfId="4" applyNumberFormat="1" applyFont="1" applyFill="1" applyBorder="1" applyAlignment="1">
      <alignment vertical="center"/>
    </xf>
    <xf numFmtId="0" fontId="10" fillId="0" borderId="0" xfId="0" applyFont="1" applyAlignment="1">
      <alignment horizontal="center" vertical="center" wrapText="1"/>
    </xf>
    <xf numFmtId="164" fontId="10" fillId="0" borderId="0" xfId="2" applyNumberFormat="1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3" fontId="9" fillId="0" borderId="3" xfId="0" applyNumberFormat="1" applyFont="1" applyBorder="1" applyAlignment="1">
      <alignment horizontal="center" vertical="center" wrapText="1"/>
    </xf>
    <xf numFmtId="164" fontId="9" fillId="0" borderId="3" xfId="2" applyNumberFormat="1" applyFont="1" applyBorder="1" applyAlignment="1">
      <alignment horizontal="center" vertical="center" wrapText="1"/>
    </xf>
    <xf numFmtId="0" fontId="8" fillId="2" borderId="0" xfId="0" applyFont="1" applyFill="1" applyAlignment="1">
      <alignment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3" fontId="9" fillId="0" borderId="4" xfId="0" applyNumberFormat="1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8" fillId="2" borderId="10" xfId="0" applyFont="1" applyFill="1" applyBorder="1" applyAlignment="1">
      <alignment vertical="center"/>
    </xf>
    <xf numFmtId="0" fontId="8" fillId="2" borderId="28" xfId="0" applyFont="1" applyFill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>
      <alignment vertical="center"/>
    </xf>
    <xf numFmtId="10" fontId="9" fillId="0" borderId="13" xfId="0" applyNumberFormat="1" applyFont="1" applyBorder="1" applyAlignment="1">
      <alignment horizontal="center" vertical="center"/>
    </xf>
    <xf numFmtId="0" fontId="9" fillId="0" borderId="13" xfId="0" applyFont="1" applyBorder="1" applyAlignment="1">
      <alignment horizontal="right" vertical="center"/>
    </xf>
    <xf numFmtId="43" fontId="9" fillId="0" borderId="13" xfId="0" applyNumberFormat="1" applyFont="1" applyBorder="1" applyAlignment="1">
      <alignment vertical="center"/>
    </xf>
    <xf numFmtId="0" fontId="9" fillId="0" borderId="0" xfId="0" applyFont="1" applyAlignment="1">
      <alignment vertical="center"/>
    </xf>
    <xf numFmtId="0" fontId="9" fillId="0" borderId="13" xfId="0" applyFont="1" applyBorder="1" applyAlignment="1">
      <alignment vertical="center"/>
    </xf>
    <xf numFmtId="0" fontId="9" fillId="0" borderId="4" xfId="0" applyFont="1" applyBorder="1" applyAlignment="1">
      <alignment vertical="center"/>
    </xf>
    <xf numFmtId="0" fontId="8" fillId="2" borderId="15" xfId="0" applyFont="1" applyFill="1" applyBorder="1" applyAlignment="1">
      <alignment vertical="center"/>
    </xf>
    <xf numFmtId="0" fontId="8" fillId="2" borderId="31" xfId="0" applyFont="1" applyFill="1" applyBorder="1" applyAlignment="1">
      <alignment vertical="center"/>
    </xf>
    <xf numFmtId="0" fontId="8" fillId="2" borderId="32" xfId="0" applyFont="1" applyFill="1" applyBorder="1" applyAlignment="1">
      <alignment vertical="center"/>
    </xf>
    <xf numFmtId="4" fontId="9" fillId="0" borderId="21" xfId="0" applyNumberFormat="1" applyFont="1" applyBorder="1" applyAlignment="1">
      <alignment horizontal="center" vertical="center"/>
    </xf>
    <xf numFmtId="164" fontId="9" fillId="2" borderId="21" xfId="2" applyNumberFormat="1" applyFont="1" applyFill="1" applyBorder="1" applyAlignment="1">
      <alignment horizontal="center" vertical="center"/>
    </xf>
    <xf numFmtId="4" fontId="9" fillId="0" borderId="3" xfId="0" applyNumberFormat="1" applyFont="1" applyBorder="1" applyAlignment="1">
      <alignment horizontal="center" vertical="center" wrapText="1"/>
    </xf>
    <xf numFmtId="0" fontId="8" fillId="2" borderId="25" xfId="0" applyFont="1" applyFill="1" applyBorder="1" applyAlignment="1">
      <alignment horizontal="center" vertical="center" wrapText="1"/>
    </xf>
    <xf numFmtId="10" fontId="9" fillId="0" borderId="13" xfId="3" applyNumberFormat="1" applyFont="1" applyBorder="1" applyAlignment="1">
      <alignment horizontal="center" vertical="center"/>
    </xf>
    <xf numFmtId="164" fontId="9" fillId="0" borderId="13" xfId="0" applyNumberFormat="1" applyFont="1" applyBorder="1" applyAlignment="1">
      <alignment vertical="center"/>
    </xf>
    <xf numFmtId="164" fontId="9" fillId="6" borderId="13" xfId="2" applyNumberFormat="1" applyFont="1" applyFill="1" applyBorder="1" applyAlignment="1">
      <alignment horizontal="center" vertical="center"/>
    </xf>
    <xf numFmtId="0" fontId="6" fillId="0" borderId="47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4" fontId="10" fillId="0" borderId="0" xfId="0" applyNumberFormat="1" applyFont="1" applyAlignment="1">
      <alignment horizontal="left" vertical="center"/>
    </xf>
    <xf numFmtId="164" fontId="10" fillId="0" borderId="0" xfId="2" applyNumberFormat="1" applyFont="1" applyBorder="1" applyAlignment="1">
      <alignment horizontal="left" vertical="center"/>
    </xf>
    <xf numFmtId="164" fontId="10" fillId="0" borderId="0" xfId="2" applyNumberFormat="1" applyFont="1" applyFill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164" fontId="9" fillId="0" borderId="1" xfId="2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164" fontId="9" fillId="0" borderId="4" xfId="2" applyNumberFormat="1" applyFont="1" applyFill="1" applyBorder="1" applyAlignment="1">
      <alignment horizontal="center" vertical="center"/>
    </xf>
    <xf numFmtId="164" fontId="9" fillId="0" borderId="32" xfId="2" applyNumberFormat="1" applyFont="1" applyFill="1" applyBorder="1" applyAlignment="1">
      <alignment horizontal="center" vertical="center"/>
    </xf>
    <xf numFmtId="4" fontId="9" fillId="0" borderId="7" xfId="0" applyNumberFormat="1" applyFont="1" applyBorder="1" applyAlignment="1">
      <alignment horizontal="center" vertical="center"/>
    </xf>
    <xf numFmtId="0" fontId="9" fillId="0" borderId="9" xfId="0" applyFont="1" applyBorder="1" applyAlignment="1">
      <alignment vertical="center"/>
    </xf>
    <xf numFmtId="4" fontId="9" fillId="0" borderId="12" xfId="0" applyNumberFormat="1" applyFont="1" applyBorder="1" applyAlignment="1">
      <alignment horizontal="center" vertical="center"/>
    </xf>
    <xf numFmtId="0" fontId="9" fillId="0" borderId="14" xfId="0" applyFont="1" applyBorder="1" applyAlignment="1">
      <alignment vertical="center"/>
    </xf>
    <xf numFmtId="4" fontId="9" fillId="0" borderId="17" xfId="0" applyNumberFormat="1" applyFont="1" applyBorder="1" applyAlignment="1">
      <alignment horizontal="center" vertical="center"/>
    </xf>
    <xf numFmtId="164" fontId="9" fillId="0" borderId="18" xfId="0" applyNumberFormat="1" applyFont="1" applyBorder="1" applyAlignment="1">
      <alignment vertical="center"/>
    </xf>
    <xf numFmtId="164" fontId="6" fillId="2" borderId="21" xfId="0" applyNumberFormat="1" applyFont="1" applyFill="1" applyBorder="1" applyAlignment="1">
      <alignment vertical="center"/>
    </xf>
    <xf numFmtId="43" fontId="6" fillId="2" borderId="47" xfId="0" applyNumberFormat="1" applyFont="1" applyFill="1" applyBorder="1" applyAlignment="1">
      <alignment vertical="center"/>
    </xf>
    <xf numFmtId="43" fontId="6" fillId="0" borderId="0" xfId="0" applyNumberFormat="1" applyFont="1" applyAlignment="1">
      <alignment vertical="center"/>
    </xf>
    <xf numFmtId="164" fontId="9" fillId="0" borderId="2" xfId="0" applyNumberFormat="1" applyFont="1" applyBorder="1" applyAlignment="1">
      <alignment vertical="center"/>
    </xf>
    <xf numFmtId="43" fontId="9" fillId="0" borderId="2" xfId="0" applyNumberFormat="1" applyFont="1" applyBorder="1" applyAlignment="1">
      <alignment vertical="center"/>
    </xf>
    <xf numFmtId="164" fontId="9" fillId="0" borderId="0" xfId="0" applyNumberFormat="1" applyFont="1" applyAlignment="1">
      <alignment vertical="center"/>
    </xf>
    <xf numFmtId="43" fontId="9" fillId="0" borderId="0" xfId="0" applyNumberFormat="1" applyFont="1" applyAlignment="1">
      <alignment vertical="center"/>
    </xf>
    <xf numFmtId="43" fontId="9" fillId="0" borderId="3" xfId="0" applyNumberFormat="1" applyFont="1" applyBorder="1" applyAlignment="1">
      <alignment horizontal="center" vertical="center"/>
    </xf>
    <xf numFmtId="4" fontId="9" fillId="0" borderId="6" xfId="0" applyNumberFormat="1" applyFont="1" applyBorder="1" applyAlignment="1">
      <alignment vertical="center"/>
    </xf>
    <xf numFmtId="164" fontId="9" fillId="7" borderId="9" xfId="0" applyNumberFormat="1" applyFont="1" applyFill="1" applyBorder="1" applyAlignment="1">
      <alignment vertical="center"/>
    </xf>
    <xf numFmtId="4" fontId="9" fillId="0" borderId="16" xfId="0" applyNumberFormat="1" applyFont="1" applyBorder="1" applyAlignment="1">
      <alignment vertical="center"/>
    </xf>
    <xf numFmtId="43" fontId="9" fillId="7" borderId="18" xfId="0" applyNumberFormat="1" applyFont="1" applyFill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164" fontId="6" fillId="0" borderId="20" xfId="0" applyNumberFormat="1" applyFont="1" applyBorder="1" applyAlignment="1">
      <alignment vertical="center"/>
    </xf>
    <xf numFmtId="164" fontId="6" fillId="7" borderId="21" xfId="0" applyNumberFormat="1" applyFont="1" applyFill="1" applyBorder="1" applyAlignment="1">
      <alignment vertical="center"/>
    </xf>
    <xf numFmtId="164" fontId="9" fillId="0" borderId="3" xfId="2" applyNumberFormat="1" applyFont="1" applyFill="1" applyBorder="1" applyAlignment="1">
      <alignment horizontal="center" vertical="center"/>
    </xf>
    <xf numFmtId="4" fontId="9" fillId="0" borderId="6" xfId="0" applyNumberFormat="1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164" fontId="9" fillId="7" borderId="9" xfId="2" applyNumberFormat="1" applyFont="1" applyFill="1" applyBorder="1" applyAlignment="1">
      <alignment horizontal="center" vertical="center"/>
    </xf>
    <xf numFmtId="0" fontId="9" fillId="0" borderId="31" xfId="0" applyFont="1" applyBorder="1" applyAlignment="1">
      <alignment vertical="center"/>
    </xf>
    <xf numFmtId="4" fontId="9" fillId="0" borderId="31" xfId="0" applyNumberFormat="1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164" fontId="9" fillId="7" borderId="4" xfId="2" applyNumberFormat="1" applyFont="1" applyFill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164" fontId="6" fillId="0" borderId="47" xfId="2" applyNumberFormat="1" applyFont="1" applyBorder="1" applyAlignment="1">
      <alignment horizontal="center" vertical="center"/>
    </xf>
    <xf numFmtId="164" fontId="6" fillId="7" borderId="21" xfId="2" applyNumberFormat="1" applyFont="1" applyFill="1" applyBorder="1" applyAlignment="1">
      <alignment horizontal="center" vertical="center"/>
    </xf>
    <xf numFmtId="164" fontId="9" fillId="0" borderId="7" xfId="2" applyNumberFormat="1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164" fontId="9" fillId="0" borderId="17" xfId="2" applyNumberFormat="1" applyFont="1" applyBorder="1" applyAlignment="1">
      <alignment horizontal="center" vertical="center"/>
    </xf>
    <xf numFmtId="164" fontId="9" fillId="7" borderId="18" xfId="2" applyNumberFormat="1" applyFont="1" applyFill="1" applyBorder="1" applyAlignment="1">
      <alignment horizontal="center" vertical="center"/>
    </xf>
    <xf numFmtId="164" fontId="6" fillId="0" borderId="20" xfId="2" applyNumberFormat="1" applyFont="1" applyBorder="1" applyAlignment="1">
      <alignment horizontal="center" vertical="center"/>
    </xf>
    <xf numFmtId="43" fontId="5" fillId="0" borderId="0" xfId="0" applyNumberFormat="1" applyFont="1" applyAlignment="1">
      <alignment vertical="center"/>
    </xf>
    <xf numFmtId="4" fontId="8" fillId="0" borderId="0" xfId="0" applyNumberFormat="1" applyFont="1" applyAlignment="1">
      <alignment vertical="center"/>
    </xf>
  </cellXfs>
  <cellStyles count="5">
    <cellStyle name="Euro" xfId="4" xr:uid="{E3BCCED1-3E9E-499E-85AA-94D02DFBBC2A}"/>
    <cellStyle name="Migliaia" xfId="1" builtinId="3"/>
    <cellStyle name="Migliaia [0]" xfId="2" builtinId="6"/>
    <cellStyle name="Normale" xfId="0" builtinId="0"/>
    <cellStyle name="Percentual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1C0DA5-1CD7-425B-99E1-5D13C435725B}">
  <dimension ref="A1:P264"/>
  <sheetViews>
    <sheetView tabSelected="1" topLeftCell="C238" workbookViewId="0">
      <selection activeCell="D15" sqref="D15"/>
    </sheetView>
  </sheetViews>
  <sheetFormatPr defaultRowHeight="15.75" x14ac:dyDescent="0.25"/>
  <cols>
    <col min="1" max="1" width="5" style="47" hidden="1" customWidth="1"/>
    <col min="2" max="2" width="3" style="9" hidden="1" customWidth="1"/>
    <col min="3" max="3" width="72.42578125" style="9" customWidth="1"/>
    <col min="4" max="4" width="39.7109375" style="9" customWidth="1"/>
    <col min="5" max="5" width="13.42578125" style="328" bestFit="1" customWidth="1"/>
    <col min="6" max="6" width="17" style="286" bestFit="1" customWidth="1"/>
    <col min="7" max="7" width="19.85546875" style="8" customWidth="1"/>
    <col min="8" max="8" width="20.5703125" style="8" bestFit="1" customWidth="1"/>
    <col min="9" max="9" width="4.5703125" style="9" customWidth="1"/>
    <col min="10" max="10" width="12.28515625" style="9" customWidth="1"/>
    <col min="11" max="11" width="16" style="9" customWidth="1"/>
    <col min="12" max="12" width="14.85546875" style="9" customWidth="1"/>
    <col min="13" max="13" width="9.28515625" style="9" bestFit="1" customWidth="1"/>
    <col min="14" max="14" width="9.140625" style="9"/>
    <col min="15" max="15" width="13.28515625" style="9" bestFit="1" customWidth="1"/>
    <col min="16" max="16" width="9.28515625" style="9" bestFit="1" customWidth="1"/>
    <col min="17" max="256" width="9.140625" style="9"/>
    <col min="257" max="258" width="0" style="9" hidden="1" customWidth="1"/>
    <col min="259" max="259" width="72.42578125" style="9" customWidth="1"/>
    <col min="260" max="260" width="39.7109375" style="9" customWidth="1"/>
    <col min="261" max="261" width="13.42578125" style="9" bestFit="1" customWidth="1"/>
    <col min="262" max="262" width="17" style="9" bestFit="1" customWidth="1"/>
    <col min="263" max="263" width="19.85546875" style="9" customWidth="1"/>
    <col min="264" max="264" width="20.5703125" style="9" bestFit="1" customWidth="1"/>
    <col min="265" max="265" width="4.5703125" style="9" customWidth="1"/>
    <col min="266" max="266" width="12.28515625" style="9" customWidth="1"/>
    <col min="267" max="267" width="16" style="9" customWidth="1"/>
    <col min="268" max="268" width="14.85546875" style="9" customWidth="1"/>
    <col min="269" max="269" width="9.28515625" style="9" bestFit="1" customWidth="1"/>
    <col min="270" max="270" width="9.140625" style="9"/>
    <col min="271" max="271" width="13.28515625" style="9" bestFit="1" customWidth="1"/>
    <col min="272" max="272" width="9.28515625" style="9" bestFit="1" customWidth="1"/>
    <col min="273" max="512" width="9.140625" style="9"/>
    <col min="513" max="514" width="0" style="9" hidden="1" customWidth="1"/>
    <col min="515" max="515" width="72.42578125" style="9" customWidth="1"/>
    <col min="516" max="516" width="39.7109375" style="9" customWidth="1"/>
    <col min="517" max="517" width="13.42578125" style="9" bestFit="1" customWidth="1"/>
    <col min="518" max="518" width="17" style="9" bestFit="1" customWidth="1"/>
    <col min="519" max="519" width="19.85546875" style="9" customWidth="1"/>
    <col min="520" max="520" width="20.5703125" style="9" bestFit="1" customWidth="1"/>
    <col min="521" max="521" width="4.5703125" style="9" customWidth="1"/>
    <col min="522" max="522" width="12.28515625" style="9" customWidth="1"/>
    <col min="523" max="523" width="16" style="9" customWidth="1"/>
    <col min="524" max="524" width="14.85546875" style="9" customWidth="1"/>
    <col min="525" max="525" width="9.28515625" style="9" bestFit="1" customWidth="1"/>
    <col min="526" max="526" width="9.140625" style="9"/>
    <col min="527" max="527" width="13.28515625" style="9" bestFit="1" customWidth="1"/>
    <col min="528" max="528" width="9.28515625" style="9" bestFit="1" customWidth="1"/>
    <col min="529" max="768" width="9.140625" style="9"/>
    <col min="769" max="770" width="0" style="9" hidden="1" customWidth="1"/>
    <col min="771" max="771" width="72.42578125" style="9" customWidth="1"/>
    <col min="772" max="772" width="39.7109375" style="9" customWidth="1"/>
    <col min="773" max="773" width="13.42578125" style="9" bestFit="1" customWidth="1"/>
    <col min="774" max="774" width="17" style="9" bestFit="1" customWidth="1"/>
    <col min="775" max="775" width="19.85546875" style="9" customWidth="1"/>
    <col min="776" max="776" width="20.5703125" style="9" bestFit="1" customWidth="1"/>
    <col min="777" max="777" width="4.5703125" style="9" customWidth="1"/>
    <col min="778" max="778" width="12.28515625" style="9" customWidth="1"/>
    <col min="779" max="779" width="16" style="9" customWidth="1"/>
    <col min="780" max="780" width="14.85546875" style="9" customWidth="1"/>
    <col min="781" max="781" width="9.28515625" style="9" bestFit="1" customWidth="1"/>
    <col min="782" max="782" width="9.140625" style="9"/>
    <col min="783" max="783" width="13.28515625" style="9" bestFit="1" customWidth="1"/>
    <col min="784" max="784" width="9.28515625" style="9" bestFit="1" customWidth="1"/>
    <col min="785" max="1024" width="9.140625" style="9"/>
    <col min="1025" max="1026" width="0" style="9" hidden="1" customWidth="1"/>
    <col min="1027" max="1027" width="72.42578125" style="9" customWidth="1"/>
    <col min="1028" max="1028" width="39.7109375" style="9" customWidth="1"/>
    <col min="1029" max="1029" width="13.42578125" style="9" bestFit="1" customWidth="1"/>
    <col min="1030" max="1030" width="17" style="9" bestFit="1" customWidth="1"/>
    <col min="1031" max="1031" width="19.85546875" style="9" customWidth="1"/>
    <col min="1032" max="1032" width="20.5703125" style="9" bestFit="1" customWidth="1"/>
    <col min="1033" max="1033" width="4.5703125" style="9" customWidth="1"/>
    <col min="1034" max="1034" width="12.28515625" style="9" customWidth="1"/>
    <col min="1035" max="1035" width="16" style="9" customWidth="1"/>
    <col min="1036" max="1036" width="14.85546875" style="9" customWidth="1"/>
    <col min="1037" max="1037" width="9.28515625" style="9" bestFit="1" customWidth="1"/>
    <col min="1038" max="1038" width="9.140625" style="9"/>
    <col min="1039" max="1039" width="13.28515625" style="9" bestFit="1" customWidth="1"/>
    <col min="1040" max="1040" width="9.28515625" style="9" bestFit="1" customWidth="1"/>
    <col min="1041" max="1280" width="9.140625" style="9"/>
    <col min="1281" max="1282" width="0" style="9" hidden="1" customWidth="1"/>
    <col min="1283" max="1283" width="72.42578125" style="9" customWidth="1"/>
    <col min="1284" max="1284" width="39.7109375" style="9" customWidth="1"/>
    <col min="1285" max="1285" width="13.42578125" style="9" bestFit="1" customWidth="1"/>
    <col min="1286" max="1286" width="17" style="9" bestFit="1" customWidth="1"/>
    <col min="1287" max="1287" width="19.85546875" style="9" customWidth="1"/>
    <col min="1288" max="1288" width="20.5703125" style="9" bestFit="1" customWidth="1"/>
    <col min="1289" max="1289" width="4.5703125" style="9" customWidth="1"/>
    <col min="1290" max="1290" width="12.28515625" style="9" customWidth="1"/>
    <col min="1291" max="1291" width="16" style="9" customWidth="1"/>
    <col min="1292" max="1292" width="14.85546875" style="9" customWidth="1"/>
    <col min="1293" max="1293" width="9.28515625" style="9" bestFit="1" customWidth="1"/>
    <col min="1294" max="1294" width="9.140625" style="9"/>
    <col min="1295" max="1295" width="13.28515625" style="9" bestFit="1" customWidth="1"/>
    <col min="1296" max="1296" width="9.28515625" style="9" bestFit="1" customWidth="1"/>
    <col min="1297" max="1536" width="9.140625" style="9"/>
    <col min="1537" max="1538" width="0" style="9" hidden="1" customWidth="1"/>
    <col min="1539" max="1539" width="72.42578125" style="9" customWidth="1"/>
    <col min="1540" max="1540" width="39.7109375" style="9" customWidth="1"/>
    <col min="1541" max="1541" width="13.42578125" style="9" bestFit="1" customWidth="1"/>
    <col min="1542" max="1542" width="17" style="9" bestFit="1" customWidth="1"/>
    <col min="1543" max="1543" width="19.85546875" style="9" customWidth="1"/>
    <col min="1544" max="1544" width="20.5703125" style="9" bestFit="1" customWidth="1"/>
    <col min="1545" max="1545" width="4.5703125" style="9" customWidth="1"/>
    <col min="1546" max="1546" width="12.28515625" style="9" customWidth="1"/>
    <col min="1547" max="1547" width="16" style="9" customWidth="1"/>
    <col min="1548" max="1548" width="14.85546875" style="9" customWidth="1"/>
    <col min="1549" max="1549" width="9.28515625" style="9" bestFit="1" customWidth="1"/>
    <col min="1550" max="1550" width="9.140625" style="9"/>
    <col min="1551" max="1551" width="13.28515625" style="9" bestFit="1" customWidth="1"/>
    <col min="1552" max="1552" width="9.28515625" style="9" bestFit="1" customWidth="1"/>
    <col min="1553" max="1792" width="9.140625" style="9"/>
    <col min="1793" max="1794" width="0" style="9" hidden="1" customWidth="1"/>
    <col min="1795" max="1795" width="72.42578125" style="9" customWidth="1"/>
    <col min="1796" max="1796" width="39.7109375" style="9" customWidth="1"/>
    <col min="1797" max="1797" width="13.42578125" style="9" bestFit="1" customWidth="1"/>
    <col min="1798" max="1798" width="17" style="9" bestFit="1" customWidth="1"/>
    <col min="1799" max="1799" width="19.85546875" style="9" customWidth="1"/>
    <col min="1800" max="1800" width="20.5703125" style="9" bestFit="1" customWidth="1"/>
    <col min="1801" max="1801" width="4.5703125" style="9" customWidth="1"/>
    <col min="1802" max="1802" width="12.28515625" style="9" customWidth="1"/>
    <col min="1803" max="1803" width="16" style="9" customWidth="1"/>
    <col min="1804" max="1804" width="14.85546875" style="9" customWidth="1"/>
    <col min="1805" max="1805" width="9.28515625" style="9" bestFit="1" customWidth="1"/>
    <col min="1806" max="1806" width="9.140625" style="9"/>
    <col min="1807" max="1807" width="13.28515625" style="9" bestFit="1" customWidth="1"/>
    <col min="1808" max="1808" width="9.28515625" style="9" bestFit="1" customWidth="1"/>
    <col min="1809" max="2048" width="9.140625" style="9"/>
    <col min="2049" max="2050" width="0" style="9" hidden="1" customWidth="1"/>
    <col min="2051" max="2051" width="72.42578125" style="9" customWidth="1"/>
    <col min="2052" max="2052" width="39.7109375" style="9" customWidth="1"/>
    <col min="2053" max="2053" width="13.42578125" style="9" bestFit="1" customWidth="1"/>
    <col min="2054" max="2054" width="17" style="9" bestFit="1" customWidth="1"/>
    <col min="2055" max="2055" width="19.85546875" style="9" customWidth="1"/>
    <col min="2056" max="2056" width="20.5703125" style="9" bestFit="1" customWidth="1"/>
    <col min="2057" max="2057" width="4.5703125" style="9" customWidth="1"/>
    <col min="2058" max="2058" width="12.28515625" style="9" customWidth="1"/>
    <col min="2059" max="2059" width="16" style="9" customWidth="1"/>
    <col min="2060" max="2060" width="14.85546875" style="9" customWidth="1"/>
    <col min="2061" max="2061" width="9.28515625" style="9" bestFit="1" customWidth="1"/>
    <col min="2062" max="2062" width="9.140625" style="9"/>
    <col min="2063" max="2063" width="13.28515625" style="9" bestFit="1" customWidth="1"/>
    <col min="2064" max="2064" width="9.28515625" style="9" bestFit="1" customWidth="1"/>
    <col min="2065" max="2304" width="9.140625" style="9"/>
    <col min="2305" max="2306" width="0" style="9" hidden="1" customWidth="1"/>
    <col min="2307" max="2307" width="72.42578125" style="9" customWidth="1"/>
    <col min="2308" max="2308" width="39.7109375" style="9" customWidth="1"/>
    <col min="2309" max="2309" width="13.42578125" style="9" bestFit="1" customWidth="1"/>
    <col min="2310" max="2310" width="17" style="9" bestFit="1" customWidth="1"/>
    <col min="2311" max="2311" width="19.85546875" style="9" customWidth="1"/>
    <col min="2312" max="2312" width="20.5703125" style="9" bestFit="1" customWidth="1"/>
    <col min="2313" max="2313" width="4.5703125" style="9" customWidth="1"/>
    <col min="2314" max="2314" width="12.28515625" style="9" customWidth="1"/>
    <col min="2315" max="2315" width="16" style="9" customWidth="1"/>
    <col min="2316" max="2316" width="14.85546875" style="9" customWidth="1"/>
    <col min="2317" max="2317" width="9.28515625" style="9" bestFit="1" customWidth="1"/>
    <col min="2318" max="2318" width="9.140625" style="9"/>
    <col min="2319" max="2319" width="13.28515625" style="9" bestFit="1" customWidth="1"/>
    <col min="2320" max="2320" width="9.28515625" style="9" bestFit="1" customWidth="1"/>
    <col min="2321" max="2560" width="9.140625" style="9"/>
    <col min="2561" max="2562" width="0" style="9" hidden="1" customWidth="1"/>
    <col min="2563" max="2563" width="72.42578125" style="9" customWidth="1"/>
    <col min="2564" max="2564" width="39.7109375" style="9" customWidth="1"/>
    <col min="2565" max="2565" width="13.42578125" style="9" bestFit="1" customWidth="1"/>
    <col min="2566" max="2566" width="17" style="9" bestFit="1" customWidth="1"/>
    <col min="2567" max="2567" width="19.85546875" style="9" customWidth="1"/>
    <col min="2568" max="2568" width="20.5703125" style="9" bestFit="1" customWidth="1"/>
    <col min="2569" max="2569" width="4.5703125" style="9" customWidth="1"/>
    <col min="2570" max="2570" width="12.28515625" style="9" customWidth="1"/>
    <col min="2571" max="2571" width="16" style="9" customWidth="1"/>
    <col min="2572" max="2572" width="14.85546875" style="9" customWidth="1"/>
    <col min="2573" max="2573" width="9.28515625" style="9" bestFit="1" customWidth="1"/>
    <col min="2574" max="2574" width="9.140625" style="9"/>
    <col min="2575" max="2575" width="13.28515625" style="9" bestFit="1" customWidth="1"/>
    <col min="2576" max="2576" width="9.28515625" style="9" bestFit="1" customWidth="1"/>
    <col min="2577" max="2816" width="9.140625" style="9"/>
    <col min="2817" max="2818" width="0" style="9" hidden="1" customWidth="1"/>
    <col min="2819" max="2819" width="72.42578125" style="9" customWidth="1"/>
    <col min="2820" max="2820" width="39.7109375" style="9" customWidth="1"/>
    <col min="2821" max="2821" width="13.42578125" style="9" bestFit="1" customWidth="1"/>
    <col min="2822" max="2822" width="17" style="9" bestFit="1" customWidth="1"/>
    <col min="2823" max="2823" width="19.85546875" style="9" customWidth="1"/>
    <col min="2824" max="2824" width="20.5703125" style="9" bestFit="1" customWidth="1"/>
    <col min="2825" max="2825" width="4.5703125" style="9" customWidth="1"/>
    <col min="2826" max="2826" width="12.28515625" style="9" customWidth="1"/>
    <col min="2827" max="2827" width="16" style="9" customWidth="1"/>
    <col min="2828" max="2828" width="14.85546875" style="9" customWidth="1"/>
    <col min="2829" max="2829" width="9.28515625" style="9" bestFit="1" customWidth="1"/>
    <col min="2830" max="2830" width="9.140625" style="9"/>
    <col min="2831" max="2831" width="13.28515625" style="9" bestFit="1" customWidth="1"/>
    <col min="2832" max="2832" width="9.28515625" style="9" bestFit="1" customWidth="1"/>
    <col min="2833" max="3072" width="9.140625" style="9"/>
    <col min="3073" max="3074" width="0" style="9" hidden="1" customWidth="1"/>
    <col min="3075" max="3075" width="72.42578125" style="9" customWidth="1"/>
    <col min="3076" max="3076" width="39.7109375" style="9" customWidth="1"/>
    <col min="3077" max="3077" width="13.42578125" style="9" bestFit="1" customWidth="1"/>
    <col min="3078" max="3078" width="17" style="9" bestFit="1" customWidth="1"/>
    <col min="3079" max="3079" width="19.85546875" style="9" customWidth="1"/>
    <col min="3080" max="3080" width="20.5703125" style="9" bestFit="1" customWidth="1"/>
    <col min="3081" max="3081" width="4.5703125" style="9" customWidth="1"/>
    <col min="3082" max="3082" width="12.28515625" style="9" customWidth="1"/>
    <col min="3083" max="3083" width="16" style="9" customWidth="1"/>
    <col min="3084" max="3084" width="14.85546875" style="9" customWidth="1"/>
    <col min="3085" max="3085" width="9.28515625" style="9" bestFit="1" customWidth="1"/>
    <col min="3086" max="3086" width="9.140625" style="9"/>
    <col min="3087" max="3087" width="13.28515625" style="9" bestFit="1" customWidth="1"/>
    <col min="3088" max="3088" width="9.28515625" style="9" bestFit="1" customWidth="1"/>
    <col min="3089" max="3328" width="9.140625" style="9"/>
    <col min="3329" max="3330" width="0" style="9" hidden="1" customWidth="1"/>
    <col min="3331" max="3331" width="72.42578125" style="9" customWidth="1"/>
    <col min="3332" max="3332" width="39.7109375" style="9" customWidth="1"/>
    <col min="3333" max="3333" width="13.42578125" style="9" bestFit="1" customWidth="1"/>
    <col min="3334" max="3334" width="17" style="9" bestFit="1" customWidth="1"/>
    <col min="3335" max="3335" width="19.85546875" style="9" customWidth="1"/>
    <col min="3336" max="3336" width="20.5703125" style="9" bestFit="1" customWidth="1"/>
    <col min="3337" max="3337" width="4.5703125" style="9" customWidth="1"/>
    <col min="3338" max="3338" width="12.28515625" style="9" customWidth="1"/>
    <col min="3339" max="3339" width="16" style="9" customWidth="1"/>
    <col min="3340" max="3340" width="14.85546875" style="9" customWidth="1"/>
    <col min="3341" max="3341" width="9.28515625" style="9" bestFit="1" customWidth="1"/>
    <col min="3342" max="3342" width="9.140625" style="9"/>
    <col min="3343" max="3343" width="13.28515625" style="9" bestFit="1" customWidth="1"/>
    <col min="3344" max="3344" width="9.28515625" style="9" bestFit="1" customWidth="1"/>
    <col min="3345" max="3584" width="9.140625" style="9"/>
    <col min="3585" max="3586" width="0" style="9" hidden="1" customWidth="1"/>
    <col min="3587" max="3587" width="72.42578125" style="9" customWidth="1"/>
    <col min="3588" max="3588" width="39.7109375" style="9" customWidth="1"/>
    <col min="3589" max="3589" width="13.42578125" style="9" bestFit="1" customWidth="1"/>
    <col min="3590" max="3590" width="17" style="9" bestFit="1" customWidth="1"/>
    <col min="3591" max="3591" width="19.85546875" style="9" customWidth="1"/>
    <col min="3592" max="3592" width="20.5703125" style="9" bestFit="1" customWidth="1"/>
    <col min="3593" max="3593" width="4.5703125" style="9" customWidth="1"/>
    <col min="3594" max="3594" width="12.28515625" style="9" customWidth="1"/>
    <col min="3595" max="3595" width="16" style="9" customWidth="1"/>
    <col min="3596" max="3596" width="14.85546875" style="9" customWidth="1"/>
    <col min="3597" max="3597" width="9.28515625" style="9" bestFit="1" customWidth="1"/>
    <col min="3598" max="3598" width="9.140625" style="9"/>
    <col min="3599" max="3599" width="13.28515625" style="9" bestFit="1" customWidth="1"/>
    <col min="3600" max="3600" width="9.28515625" style="9" bestFit="1" customWidth="1"/>
    <col min="3601" max="3840" width="9.140625" style="9"/>
    <col min="3841" max="3842" width="0" style="9" hidden="1" customWidth="1"/>
    <col min="3843" max="3843" width="72.42578125" style="9" customWidth="1"/>
    <col min="3844" max="3844" width="39.7109375" style="9" customWidth="1"/>
    <col min="3845" max="3845" width="13.42578125" style="9" bestFit="1" customWidth="1"/>
    <col min="3846" max="3846" width="17" style="9" bestFit="1" customWidth="1"/>
    <col min="3847" max="3847" width="19.85546875" style="9" customWidth="1"/>
    <col min="3848" max="3848" width="20.5703125" style="9" bestFit="1" customWidth="1"/>
    <col min="3849" max="3849" width="4.5703125" style="9" customWidth="1"/>
    <col min="3850" max="3850" width="12.28515625" style="9" customWidth="1"/>
    <col min="3851" max="3851" width="16" style="9" customWidth="1"/>
    <col min="3852" max="3852" width="14.85546875" style="9" customWidth="1"/>
    <col min="3853" max="3853" width="9.28515625" style="9" bestFit="1" customWidth="1"/>
    <col min="3854" max="3854" width="9.140625" style="9"/>
    <col min="3855" max="3855" width="13.28515625" style="9" bestFit="1" customWidth="1"/>
    <col min="3856" max="3856" width="9.28515625" style="9" bestFit="1" customWidth="1"/>
    <col min="3857" max="4096" width="9.140625" style="9"/>
    <col min="4097" max="4098" width="0" style="9" hidden="1" customWidth="1"/>
    <col min="4099" max="4099" width="72.42578125" style="9" customWidth="1"/>
    <col min="4100" max="4100" width="39.7109375" style="9" customWidth="1"/>
    <col min="4101" max="4101" width="13.42578125" style="9" bestFit="1" customWidth="1"/>
    <col min="4102" max="4102" width="17" style="9" bestFit="1" customWidth="1"/>
    <col min="4103" max="4103" width="19.85546875" style="9" customWidth="1"/>
    <col min="4104" max="4104" width="20.5703125" style="9" bestFit="1" customWidth="1"/>
    <col min="4105" max="4105" width="4.5703125" style="9" customWidth="1"/>
    <col min="4106" max="4106" width="12.28515625" style="9" customWidth="1"/>
    <col min="4107" max="4107" width="16" style="9" customWidth="1"/>
    <col min="4108" max="4108" width="14.85546875" style="9" customWidth="1"/>
    <col min="4109" max="4109" width="9.28515625" style="9" bestFit="1" customWidth="1"/>
    <col min="4110" max="4110" width="9.140625" style="9"/>
    <col min="4111" max="4111" width="13.28515625" style="9" bestFit="1" customWidth="1"/>
    <col min="4112" max="4112" width="9.28515625" style="9" bestFit="1" customWidth="1"/>
    <col min="4113" max="4352" width="9.140625" style="9"/>
    <col min="4353" max="4354" width="0" style="9" hidden="1" customWidth="1"/>
    <col min="4355" max="4355" width="72.42578125" style="9" customWidth="1"/>
    <col min="4356" max="4356" width="39.7109375" style="9" customWidth="1"/>
    <col min="4357" max="4357" width="13.42578125" style="9" bestFit="1" customWidth="1"/>
    <col min="4358" max="4358" width="17" style="9" bestFit="1" customWidth="1"/>
    <col min="4359" max="4359" width="19.85546875" style="9" customWidth="1"/>
    <col min="4360" max="4360" width="20.5703125" style="9" bestFit="1" customWidth="1"/>
    <col min="4361" max="4361" width="4.5703125" style="9" customWidth="1"/>
    <col min="4362" max="4362" width="12.28515625" style="9" customWidth="1"/>
    <col min="4363" max="4363" width="16" style="9" customWidth="1"/>
    <col min="4364" max="4364" width="14.85546875" style="9" customWidth="1"/>
    <col min="4365" max="4365" width="9.28515625" style="9" bestFit="1" customWidth="1"/>
    <col min="4366" max="4366" width="9.140625" style="9"/>
    <col min="4367" max="4367" width="13.28515625" style="9" bestFit="1" customWidth="1"/>
    <col min="4368" max="4368" width="9.28515625" style="9" bestFit="1" customWidth="1"/>
    <col min="4369" max="4608" width="9.140625" style="9"/>
    <col min="4609" max="4610" width="0" style="9" hidden="1" customWidth="1"/>
    <col min="4611" max="4611" width="72.42578125" style="9" customWidth="1"/>
    <col min="4612" max="4612" width="39.7109375" style="9" customWidth="1"/>
    <col min="4613" max="4613" width="13.42578125" style="9" bestFit="1" customWidth="1"/>
    <col min="4614" max="4614" width="17" style="9" bestFit="1" customWidth="1"/>
    <col min="4615" max="4615" width="19.85546875" style="9" customWidth="1"/>
    <col min="4616" max="4616" width="20.5703125" style="9" bestFit="1" customWidth="1"/>
    <col min="4617" max="4617" width="4.5703125" style="9" customWidth="1"/>
    <col min="4618" max="4618" width="12.28515625" style="9" customWidth="1"/>
    <col min="4619" max="4619" width="16" style="9" customWidth="1"/>
    <col min="4620" max="4620" width="14.85546875" style="9" customWidth="1"/>
    <col min="4621" max="4621" width="9.28515625" style="9" bestFit="1" customWidth="1"/>
    <col min="4622" max="4622" width="9.140625" style="9"/>
    <col min="4623" max="4623" width="13.28515625" style="9" bestFit="1" customWidth="1"/>
    <col min="4624" max="4624" width="9.28515625" style="9" bestFit="1" customWidth="1"/>
    <col min="4625" max="4864" width="9.140625" style="9"/>
    <col min="4865" max="4866" width="0" style="9" hidden="1" customWidth="1"/>
    <col min="4867" max="4867" width="72.42578125" style="9" customWidth="1"/>
    <col min="4868" max="4868" width="39.7109375" style="9" customWidth="1"/>
    <col min="4869" max="4869" width="13.42578125" style="9" bestFit="1" customWidth="1"/>
    <col min="4870" max="4870" width="17" style="9" bestFit="1" customWidth="1"/>
    <col min="4871" max="4871" width="19.85546875" style="9" customWidth="1"/>
    <col min="4872" max="4872" width="20.5703125" style="9" bestFit="1" customWidth="1"/>
    <col min="4873" max="4873" width="4.5703125" style="9" customWidth="1"/>
    <col min="4874" max="4874" width="12.28515625" style="9" customWidth="1"/>
    <col min="4875" max="4875" width="16" style="9" customWidth="1"/>
    <col min="4876" max="4876" width="14.85546875" style="9" customWidth="1"/>
    <col min="4877" max="4877" width="9.28515625" style="9" bestFit="1" customWidth="1"/>
    <col min="4878" max="4878" width="9.140625" style="9"/>
    <col min="4879" max="4879" width="13.28515625" style="9" bestFit="1" customWidth="1"/>
    <col min="4880" max="4880" width="9.28515625" style="9" bestFit="1" customWidth="1"/>
    <col min="4881" max="5120" width="9.140625" style="9"/>
    <col min="5121" max="5122" width="0" style="9" hidden="1" customWidth="1"/>
    <col min="5123" max="5123" width="72.42578125" style="9" customWidth="1"/>
    <col min="5124" max="5124" width="39.7109375" style="9" customWidth="1"/>
    <col min="5125" max="5125" width="13.42578125" style="9" bestFit="1" customWidth="1"/>
    <col min="5126" max="5126" width="17" style="9" bestFit="1" customWidth="1"/>
    <col min="5127" max="5127" width="19.85546875" style="9" customWidth="1"/>
    <col min="5128" max="5128" width="20.5703125" style="9" bestFit="1" customWidth="1"/>
    <col min="5129" max="5129" width="4.5703125" style="9" customWidth="1"/>
    <col min="5130" max="5130" width="12.28515625" style="9" customWidth="1"/>
    <col min="5131" max="5131" width="16" style="9" customWidth="1"/>
    <col min="5132" max="5132" width="14.85546875" style="9" customWidth="1"/>
    <col min="5133" max="5133" width="9.28515625" style="9" bestFit="1" customWidth="1"/>
    <col min="5134" max="5134" width="9.140625" style="9"/>
    <col min="5135" max="5135" width="13.28515625" style="9" bestFit="1" customWidth="1"/>
    <col min="5136" max="5136" width="9.28515625" style="9" bestFit="1" customWidth="1"/>
    <col min="5137" max="5376" width="9.140625" style="9"/>
    <col min="5377" max="5378" width="0" style="9" hidden="1" customWidth="1"/>
    <col min="5379" max="5379" width="72.42578125" style="9" customWidth="1"/>
    <col min="5380" max="5380" width="39.7109375" style="9" customWidth="1"/>
    <col min="5381" max="5381" width="13.42578125" style="9" bestFit="1" customWidth="1"/>
    <col min="5382" max="5382" width="17" style="9" bestFit="1" customWidth="1"/>
    <col min="5383" max="5383" width="19.85546875" style="9" customWidth="1"/>
    <col min="5384" max="5384" width="20.5703125" style="9" bestFit="1" customWidth="1"/>
    <col min="5385" max="5385" width="4.5703125" style="9" customWidth="1"/>
    <col min="5386" max="5386" width="12.28515625" style="9" customWidth="1"/>
    <col min="5387" max="5387" width="16" style="9" customWidth="1"/>
    <col min="5388" max="5388" width="14.85546875" style="9" customWidth="1"/>
    <col min="5389" max="5389" width="9.28515625" style="9" bestFit="1" customWidth="1"/>
    <col min="5390" max="5390" width="9.140625" style="9"/>
    <col min="5391" max="5391" width="13.28515625" style="9" bestFit="1" customWidth="1"/>
    <col min="5392" max="5392" width="9.28515625" style="9" bestFit="1" customWidth="1"/>
    <col min="5393" max="5632" width="9.140625" style="9"/>
    <col min="5633" max="5634" width="0" style="9" hidden="1" customWidth="1"/>
    <col min="5635" max="5635" width="72.42578125" style="9" customWidth="1"/>
    <col min="5636" max="5636" width="39.7109375" style="9" customWidth="1"/>
    <col min="5637" max="5637" width="13.42578125" style="9" bestFit="1" customWidth="1"/>
    <col min="5638" max="5638" width="17" style="9" bestFit="1" customWidth="1"/>
    <col min="5639" max="5639" width="19.85546875" style="9" customWidth="1"/>
    <col min="5640" max="5640" width="20.5703125" style="9" bestFit="1" customWidth="1"/>
    <col min="5641" max="5641" width="4.5703125" style="9" customWidth="1"/>
    <col min="5642" max="5642" width="12.28515625" style="9" customWidth="1"/>
    <col min="5643" max="5643" width="16" style="9" customWidth="1"/>
    <col min="5644" max="5644" width="14.85546875" style="9" customWidth="1"/>
    <col min="5645" max="5645" width="9.28515625" style="9" bestFit="1" customWidth="1"/>
    <col min="5646" max="5646" width="9.140625" style="9"/>
    <col min="5647" max="5647" width="13.28515625" style="9" bestFit="1" customWidth="1"/>
    <col min="5648" max="5648" width="9.28515625" style="9" bestFit="1" customWidth="1"/>
    <col min="5649" max="5888" width="9.140625" style="9"/>
    <col min="5889" max="5890" width="0" style="9" hidden="1" customWidth="1"/>
    <col min="5891" max="5891" width="72.42578125" style="9" customWidth="1"/>
    <col min="5892" max="5892" width="39.7109375" style="9" customWidth="1"/>
    <col min="5893" max="5893" width="13.42578125" style="9" bestFit="1" customWidth="1"/>
    <col min="5894" max="5894" width="17" style="9" bestFit="1" customWidth="1"/>
    <col min="5895" max="5895" width="19.85546875" style="9" customWidth="1"/>
    <col min="5896" max="5896" width="20.5703125" style="9" bestFit="1" customWidth="1"/>
    <col min="5897" max="5897" width="4.5703125" style="9" customWidth="1"/>
    <col min="5898" max="5898" width="12.28515625" style="9" customWidth="1"/>
    <col min="5899" max="5899" width="16" style="9" customWidth="1"/>
    <col min="5900" max="5900" width="14.85546875" style="9" customWidth="1"/>
    <col min="5901" max="5901" width="9.28515625" style="9" bestFit="1" customWidth="1"/>
    <col min="5902" max="5902" width="9.140625" style="9"/>
    <col min="5903" max="5903" width="13.28515625" style="9" bestFit="1" customWidth="1"/>
    <col min="5904" max="5904" width="9.28515625" style="9" bestFit="1" customWidth="1"/>
    <col min="5905" max="6144" width="9.140625" style="9"/>
    <col min="6145" max="6146" width="0" style="9" hidden="1" customWidth="1"/>
    <col min="6147" max="6147" width="72.42578125" style="9" customWidth="1"/>
    <col min="6148" max="6148" width="39.7109375" style="9" customWidth="1"/>
    <col min="6149" max="6149" width="13.42578125" style="9" bestFit="1" customWidth="1"/>
    <col min="6150" max="6150" width="17" style="9" bestFit="1" customWidth="1"/>
    <col min="6151" max="6151" width="19.85546875" style="9" customWidth="1"/>
    <col min="6152" max="6152" width="20.5703125" style="9" bestFit="1" customWidth="1"/>
    <col min="6153" max="6153" width="4.5703125" style="9" customWidth="1"/>
    <col min="6154" max="6154" width="12.28515625" style="9" customWidth="1"/>
    <col min="6155" max="6155" width="16" style="9" customWidth="1"/>
    <col min="6156" max="6156" width="14.85546875" style="9" customWidth="1"/>
    <col min="6157" max="6157" width="9.28515625" style="9" bestFit="1" customWidth="1"/>
    <col min="6158" max="6158" width="9.140625" style="9"/>
    <col min="6159" max="6159" width="13.28515625" style="9" bestFit="1" customWidth="1"/>
    <col min="6160" max="6160" width="9.28515625" style="9" bestFit="1" customWidth="1"/>
    <col min="6161" max="6400" width="9.140625" style="9"/>
    <col min="6401" max="6402" width="0" style="9" hidden="1" customWidth="1"/>
    <col min="6403" max="6403" width="72.42578125" style="9" customWidth="1"/>
    <col min="6404" max="6404" width="39.7109375" style="9" customWidth="1"/>
    <col min="6405" max="6405" width="13.42578125" style="9" bestFit="1" customWidth="1"/>
    <col min="6406" max="6406" width="17" style="9" bestFit="1" customWidth="1"/>
    <col min="6407" max="6407" width="19.85546875" style="9" customWidth="1"/>
    <col min="6408" max="6408" width="20.5703125" style="9" bestFit="1" customWidth="1"/>
    <col min="6409" max="6409" width="4.5703125" style="9" customWidth="1"/>
    <col min="6410" max="6410" width="12.28515625" style="9" customWidth="1"/>
    <col min="6411" max="6411" width="16" style="9" customWidth="1"/>
    <col min="6412" max="6412" width="14.85546875" style="9" customWidth="1"/>
    <col min="6413" max="6413" width="9.28515625" style="9" bestFit="1" customWidth="1"/>
    <col min="6414" max="6414" width="9.140625" style="9"/>
    <col min="6415" max="6415" width="13.28515625" style="9" bestFit="1" customWidth="1"/>
    <col min="6416" max="6416" width="9.28515625" style="9" bestFit="1" customWidth="1"/>
    <col min="6417" max="6656" width="9.140625" style="9"/>
    <col min="6657" max="6658" width="0" style="9" hidden="1" customWidth="1"/>
    <col min="6659" max="6659" width="72.42578125" style="9" customWidth="1"/>
    <col min="6660" max="6660" width="39.7109375" style="9" customWidth="1"/>
    <col min="6661" max="6661" width="13.42578125" style="9" bestFit="1" customWidth="1"/>
    <col min="6662" max="6662" width="17" style="9" bestFit="1" customWidth="1"/>
    <col min="6663" max="6663" width="19.85546875" style="9" customWidth="1"/>
    <col min="6664" max="6664" width="20.5703125" style="9" bestFit="1" customWidth="1"/>
    <col min="6665" max="6665" width="4.5703125" style="9" customWidth="1"/>
    <col min="6666" max="6666" width="12.28515625" style="9" customWidth="1"/>
    <col min="6667" max="6667" width="16" style="9" customWidth="1"/>
    <col min="6668" max="6668" width="14.85546875" style="9" customWidth="1"/>
    <col min="6669" max="6669" width="9.28515625" style="9" bestFit="1" customWidth="1"/>
    <col min="6670" max="6670" width="9.140625" style="9"/>
    <col min="6671" max="6671" width="13.28515625" style="9" bestFit="1" customWidth="1"/>
    <col min="6672" max="6672" width="9.28515625" style="9" bestFit="1" customWidth="1"/>
    <col min="6673" max="6912" width="9.140625" style="9"/>
    <col min="6913" max="6914" width="0" style="9" hidden="1" customWidth="1"/>
    <col min="6915" max="6915" width="72.42578125" style="9" customWidth="1"/>
    <col min="6916" max="6916" width="39.7109375" style="9" customWidth="1"/>
    <col min="6917" max="6917" width="13.42578125" style="9" bestFit="1" customWidth="1"/>
    <col min="6918" max="6918" width="17" style="9" bestFit="1" customWidth="1"/>
    <col min="6919" max="6919" width="19.85546875" style="9" customWidth="1"/>
    <col min="6920" max="6920" width="20.5703125" style="9" bestFit="1" customWidth="1"/>
    <col min="6921" max="6921" width="4.5703125" style="9" customWidth="1"/>
    <col min="6922" max="6922" width="12.28515625" style="9" customWidth="1"/>
    <col min="6923" max="6923" width="16" style="9" customWidth="1"/>
    <col min="6924" max="6924" width="14.85546875" style="9" customWidth="1"/>
    <col min="6925" max="6925" width="9.28515625" style="9" bestFit="1" customWidth="1"/>
    <col min="6926" max="6926" width="9.140625" style="9"/>
    <col min="6927" max="6927" width="13.28515625" style="9" bestFit="1" customWidth="1"/>
    <col min="6928" max="6928" width="9.28515625" style="9" bestFit="1" customWidth="1"/>
    <col min="6929" max="7168" width="9.140625" style="9"/>
    <col min="7169" max="7170" width="0" style="9" hidden="1" customWidth="1"/>
    <col min="7171" max="7171" width="72.42578125" style="9" customWidth="1"/>
    <col min="7172" max="7172" width="39.7109375" style="9" customWidth="1"/>
    <col min="7173" max="7173" width="13.42578125" style="9" bestFit="1" customWidth="1"/>
    <col min="7174" max="7174" width="17" style="9" bestFit="1" customWidth="1"/>
    <col min="7175" max="7175" width="19.85546875" style="9" customWidth="1"/>
    <col min="7176" max="7176" width="20.5703125" style="9" bestFit="1" customWidth="1"/>
    <col min="7177" max="7177" width="4.5703125" style="9" customWidth="1"/>
    <col min="7178" max="7178" width="12.28515625" style="9" customWidth="1"/>
    <col min="7179" max="7179" width="16" style="9" customWidth="1"/>
    <col min="7180" max="7180" width="14.85546875" style="9" customWidth="1"/>
    <col min="7181" max="7181" width="9.28515625" style="9" bestFit="1" customWidth="1"/>
    <col min="7182" max="7182" width="9.140625" style="9"/>
    <col min="7183" max="7183" width="13.28515625" style="9" bestFit="1" customWidth="1"/>
    <col min="7184" max="7184" width="9.28515625" style="9" bestFit="1" customWidth="1"/>
    <col min="7185" max="7424" width="9.140625" style="9"/>
    <col min="7425" max="7426" width="0" style="9" hidden="1" customWidth="1"/>
    <col min="7427" max="7427" width="72.42578125" style="9" customWidth="1"/>
    <col min="7428" max="7428" width="39.7109375" style="9" customWidth="1"/>
    <col min="7429" max="7429" width="13.42578125" style="9" bestFit="1" customWidth="1"/>
    <col min="7430" max="7430" width="17" style="9" bestFit="1" customWidth="1"/>
    <col min="7431" max="7431" width="19.85546875" style="9" customWidth="1"/>
    <col min="7432" max="7432" width="20.5703125" style="9" bestFit="1" customWidth="1"/>
    <col min="7433" max="7433" width="4.5703125" style="9" customWidth="1"/>
    <col min="7434" max="7434" width="12.28515625" style="9" customWidth="1"/>
    <col min="7435" max="7435" width="16" style="9" customWidth="1"/>
    <col min="7436" max="7436" width="14.85546875" style="9" customWidth="1"/>
    <col min="7437" max="7437" width="9.28515625" style="9" bestFit="1" customWidth="1"/>
    <col min="7438" max="7438" width="9.140625" style="9"/>
    <col min="7439" max="7439" width="13.28515625" style="9" bestFit="1" customWidth="1"/>
    <col min="7440" max="7440" width="9.28515625" style="9" bestFit="1" customWidth="1"/>
    <col min="7441" max="7680" width="9.140625" style="9"/>
    <col min="7681" max="7682" width="0" style="9" hidden="1" customWidth="1"/>
    <col min="7683" max="7683" width="72.42578125" style="9" customWidth="1"/>
    <col min="7684" max="7684" width="39.7109375" style="9" customWidth="1"/>
    <col min="7685" max="7685" width="13.42578125" style="9" bestFit="1" customWidth="1"/>
    <col min="7686" max="7686" width="17" style="9" bestFit="1" customWidth="1"/>
    <col min="7687" max="7687" width="19.85546875" style="9" customWidth="1"/>
    <col min="7688" max="7688" width="20.5703125" style="9" bestFit="1" customWidth="1"/>
    <col min="7689" max="7689" width="4.5703125" style="9" customWidth="1"/>
    <col min="7690" max="7690" width="12.28515625" style="9" customWidth="1"/>
    <col min="7691" max="7691" width="16" style="9" customWidth="1"/>
    <col min="7692" max="7692" width="14.85546875" style="9" customWidth="1"/>
    <col min="7693" max="7693" width="9.28515625" style="9" bestFit="1" customWidth="1"/>
    <col min="7694" max="7694" width="9.140625" style="9"/>
    <col min="7695" max="7695" width="13.28515625" style="9" bestFit="1" customWidth="1"/>
    <col min="7696" max="7696" width="9.28515625" style="9" bestFit="1" customWidth="1"/>
    <col min="7697" max="7936" width="9.140625" style="9"/>
    <col min="7937" max="7938" width="0" style="9" hidden="1" customWidth="1"/>
    <col min="7939" max="7939" width="72.42578125" style="9" customWidth="1"/>
    <col min="7940" max="7940" width="39.7109375" style="9" customWidth="1"/>
    <col min="7941" max="7941" width="13.42578125" style="9" bestFit="1" customWidth="1"/>
    <col min="7942" max="7942" width="17" style="9" bestFit="1" customWidth="1"/>
    <col min="7943" max="7943" width="19.85546875" style="9" customWidth="1"/>
    <col min="7944" max="7944" width="20.5703125" style="9" bestFit="1" customWidth="1"/>
    <col min="7945" max="7945" width="4.5703125" style="9" customWidth="1"/>
    <col min="7946" max="7946" width="12.28515625" style="9" customWidth="1"/>
    <col min="7947" max="7947" width="16" style="9" customWidth="1"/>
    <col min="7948" max="7948" width="14.85546875" style="9" customWidth="1"/>
    <col min="7949" max="7949" width="9.28515625" style="9" bestFit="1" customWidth="1"/>
    <col min="7950" max="7950" width="9.140625" style="9"/>
    <col min="7951" max="7951" width="13.28515625" style="9" bestFit="1" customWidth="1"/>
    <col min="7952" max="7952" width="9.28515625" style="9" bestFit="1" customWidth="1"/>
    <col min="7953" max="8192" width="9.140625" style="9"/>
    <col min="8193" max="8194" width="0" style="9" hidden="1" customWidth="1"/>
    <col min="8195" max="8195" width="72.42578125" style="9" customWidth="1"/>
    <col min="8196" max="8196" width="39.7109375" style="9" customWidth="1"/>
    <col min="8197" max="8197" width="13.42578125" style="9" bestFit="1" customWidth="1"/>
    <col min="8198" max="8198" width="17" style="9" bestFit="1" customWidth="1"/>
    <col min="8199" max="8199" width="19.85546875" style="9" customWidth="1"/>
    <col min="8200" max="8200" width="20.5703125" style="9" bestFit="1" customWidth="1"/>
    <col min="8201" max="8201" width="4.5703125" style="9" customWidth="1"/>
    <col min="8202" max="8202" width="12.28515625" style="9" customWidth="1"/>
    <col min="8203" max="8203" width="16" style="9" customWidth="1"/>
    <col min="8204" max="8204" width="14.85546875" style="9" customWidth="1"/>
    <col min="8205" max="8205" width="9.28515625" style="9" bestFit="1" customWidth="1"/>
    <col min="8206" max="8206" width="9.140625" style="9"/>
    <col min="8207" max="8207" width="13.28515625" style="9" bestFit="1" customWidth="1"/>
    <col min="8208" max="8208" width="9.28515625" style="9" bestFit="1" customWidth="1"/>
    <col min="8209" max="8448" width="9.140625" style="9"/>
    <col min="8449" max="8450" width="0" style="9" hidden="1" customWidth="1"/>
    <col min="8451" max="8451" width="72.42578125" style="9" customWidth="1"/>
    <col min="8452" max="8452" width="39.7109375" style="9" customWidth="1"/>
    <col min="8453" max="8453" width="13.42578125" style="9" bestFit="1" customWidth="1"/>
    <col min="8454" max="8454" width="17" style="9" bestFit="1" customWidth="1"/>
    <col min="8455" max="8455" width="19.85546875" style="9" customWidth="1"/>
    <col min="8456" max="8456" width="20.5703125" style="9" bestFit="1" customWidth="1"/>
    <col min="8457" max="8457" width="4.5703125" style="9" customWidth="1"/>
    <col min="8458" max="8458" width="12.28515625" style="9" customWidth="1"/>
    <col min="8459" max="8459" width="16" style="9" customWidth="1"/>
    <col min="8460" max="8460" width="14.85546875" style="9" customWidth="1"/>
    <col min="8461" max="8461" width="9.28515625" style="9" bestFit="1" customWidth="1"/>
    <col min="8462" max="8462" width="9.140625" style="9"/>
    <col min="8463" max="8463" width="13.28515625" style="9" bestFit="1" customWidth="1"/>
    <col min="8464" max="8464" width="9.28515625" style="9" bestFit="1" customWidth="1"/>
    <col min="8465" max="8704" width="9.140625" style="9"/>
    <col min="8705" max="8706" width="0" style="9" hidden="1" customWidth="1"/>
    <col min="8707" max="8707" width="72.42578125" style="9" customWidth="1"/>
    <col min="8708" max="8708" width="39.7109375" style="9" customWidth="1"/>
    <col min="8709" max="8709" width="13.42578125" style="9" bestFit="1" customWidth="1"/>
    <col min="8710" max="8710" width="17" style="9" bestFit="1" customWidth="1"/>
    <col min="8711" max="8711" width="19.85546875" style="9" customWidth="1"/>
    <col min="8712" max="8712" width="20.5703125" style="9" bestFit="1" customWidth="1"/>
    <col min="8713" max="8713" width="4.5703125" style="9" customWidth="1"/>
    <col min="8714" max="8714" width="12.28515625" style="9" customWidth="1"/>
    <col min="8715" max="8715" width="16" style="9" customWidth="1"/>
    <col min="8716" max="8716" width="14.85546875" style="9" customWidth="1"/>
    <col min="8717" max="8717" width="9.28515625" style="9" bestFit="1" customWidth="1"/>
    <col min="8718" max="8718" width="9.140625" style="9"/>
    <col min="8719" max="8719" width="13.28515625" style="9" bestFit="1" customWidth="1"/>
    <col min="8720" max="8720" width="9.28515625" style="9" bestFit="1" customWidth="1"/>
    <col min="8721" max="8960" width="9.140625" style="9"/>
    <col min="8961" max="8962" width="0" style="9" hidden="1" customWidth="1"/>
    <col min="8963" max="8963" width="72.42578125" style="9" customWidth="1"/>
    <col min="8964" max="8964" width="39.7109375" style="9" customWidth="1"/>
    <col min="8965" max="8965" width="13.42578125" style="9" bestFit="1" customWidth="1"/>
    <col min="8966" max="8966" width="17" style="9" bestFit="1" customWidth="1"/>
    <col min="8967" max="8967" width="19.85546875" style="9" customWidth="1"/>
    <col min="8968" max="8968" width="20.5703125" style="9" bestFit="1" customWidth="1"/>
    <col min="8969" max="8969" width="4.5703125" style="9" customWidth="1"/>
    <col min="8970" max="8970" width="12.28515625" style="9" customWidth="1"/>
    <col min="8971" max="8971" width="16" style="9" customWidth="1"/>
    <col min="8972" max="8972" width="14.85546875" style="9" customWidth="1"/>
    <col min="8973" max="8973" width="9.28515625" style="9" bestFit="1" customWidth="1"/>
    <col min="8974" max="8974" width="9.140625" style="9"/>
    <col min="8975" max="8975" width="13.28515625" style="9" bestFit="1" customWidth="1"/>
    <col min="8976" max="8976" width="9.28515625" style="9" bestFit="1" customWidth="1"/>
    <col min="8977" max="9216" width="9.140625" style="9"/>
    <col min="9217" max="9218" width="0" style="9" hidden="1" customWidth="1"/>
    <col min="9219" max="9219" width="72.42578125" style="9" customWidth="1"/>
    <col min="9220" max="9220" width="39.7109375" style="9" customWidth="1"/>
    <col min="9221" max="9221" width="13.42578125" style="9" bestFit="1" customWidth="1"/>
    <col min="9222" max="9222" width="17" style="9" bestFit="1" customWidth="1"/>
    <col min="9223" max="9223" width="19.85546875" style="9" customWidth="1"/>
    <col min="9224" max="9224" width="20.5703125" style="9" bestFit="1" customWidth="1"/>
    <col min="9225" max="9225" width="4.5703125" style="9" customWidth="1"/>
    <col min="9226" max="9226" width="12.28515625" style="9" customWidth="1"/>
    <col min="9227" max="9227" width="16" style="9" customWidth="1"/>
    <col min="9228" max="9228" width="14.85546875" style="9" customWidth="1"/>
    <col min="9229" max="9229" width="9.28515625" style="9" bestFit="1" customWidth="1"/>
    <col min="9230" max="9230" width="9.140625" style="9"/>
    <col min="9231" max="9231" width="13.28515625" style="9" bestFit="1" customWidth="1"/>
    <col min="9232" max="9232" width="9.28515625" style="9" bestFit="1" customWidth="1"/>
    <col min="9233" max="9472" width="9.140625" style="9"/>
    <col min="9473" max="9474" width="0" style="9" hidden="1" customWidth="1"/>
    <col min="9475" max="9475" width="72.42578125" style="9" customWidth="1"/>
    <col min="9476" max="9476" width="39.7109375" style="9" customWidth="1"/>
    <col min="9477" max="9477" width="13.42578125" style="9" bestFit="1" customWidth="1"/>
    <col min="9478" max="9478" width="17" style="9" bestFit="1" customWidth="1"/>
    <col min="9479" max="9479" width="19.85546875" style="9" customWidth="1"/>
    <col min="9480" max="9480" width="20.5703125" style="9" bestFit="1" customWidth="1"/>
    <col min="9481" max="9481" width="4.5703125" style="9" customWidth="1"/>
    <col min="9482" max="9482" width="12.28515625" style="9" customWidth="1"/>
    <col min="9483" max="9483" width="16" style="9" customWidth="1"/>
    <col min="9484" max="9484" width="14.85546875" style="9" customWidth="1"/>
    <col min="9485" max="9485" width="9.28515625" style="9" bestFit="1" customWidth="1"/>
    <col min="9486" max="9486" width="9.140625" style="9"/>
    <col min="9487" max="9487" width="13.28515625" style="9" bestFit="1" customWidth="1"/>
    <col min="9488" max="9488" width="9.28515625" style="9" bestFit="1" customWidth="1"/>
    <col min="9489" max="9728" width="9.140625" style="9"/>
    <col min="9729" max="9730" width="0" style="9" hidden="1" customWidth="1"/>
    <col min="9731" max="9731" width="72.42578125" style="9" customWidth="1"/>
    <col min="9732" max="9732" width="39.7109375" style="9" customWidth="1"/>
    <col min="9733" max="9733" width="13.42578125" style="9" bestFit="1" customWidth="1"/>
    <col min="9734" max="9734" width="17" style="9" bestFit="1" customWidth="1"/>
    <col min="9735" max="9735" width="19.85546875" style="9" customWidth="1"/>
    <col min="9736" max="9736" width="20.5703125" style="9" bestFit="1" customWidth="1"/>
    <col min="9737" max="9737" width="4.5703125" style="9" customWidth="1"/>
    <col min="9738" max="9738" width="12.28515625" style="9" customWidth="1"/>
    <col min="9739" max="9739" width="16" style="9" customWidth="1"/>
    <col min="9740" max="9740" width="14.85546875" style="9" customWidth="1"/>
    <col min="9741" max="9741" width="9.28515625" style="9" bestFit="1" customWidth="1"/>
    <col min="9742" max="9742" width="9.140625" style="9"/>
    <col min="9743" max="9743" width="13.28515625" style="9" bestFit="1" customWidth="1"/>
    <col min="9744" max="9744" width="9.28515625" style="9" bestFit="1" customWidth="1"/>
    <col min="9745" max="9984" width="9.140625" style="9"/>
    <col min="9985" max="9986" width="0" style="9" hidden="1" customWidth="1"/>
    <col min="9987" max="9987" width="72.42578125" style="9" customWidth="1"/>
    <col min="9988" max="9988" width="39.7109375" style="9" customWidth="1"/>
    <col min="9989" max="9989" width="13.42578125" style="9" bestFit="1" customWidth="1"/>
    <col min="9990" max="9990" width="17" style="9" bestFit="1" customWidth="1"/>
    <col min="9991" max="9991" width="19.85546875" style="9" customWidth="1"/>
    <col min="9992" max="9992" width="20.5703125" style="9" bestFit="1" customWidth="1"/>
    <col min="9993" max="9993" width="4.5703125" style="9" customWidth="1"/>
    <col min="9994" max="9994" width="12.28515625" style="9" customWidth="1"/>
    <col min="9995" max="9995" width="16" style="9" customWidth="1"/>
    <col min="9996" max="9996" width="14.85546875" style="9" customWidth="1"/>
    <col min="9997" max="9997" width="9.28515625" style="9" bestFit="1" customWidth="1"/>
    <col min="9998" max="9998" width="9.140625" style="9"/>
    <col min="9999" max="9999" width="13.28515625" style="9" bestFit="1" customWidth="1"/>
    <col min="10000" max="10000" width="9.28515625" style="9" bestFit="1" customWidth="1"/>
    <col min="10001" max="10240" width="9.140625" style="9"/>
    <col min="10241" max="10242" width="0" style="9" hidden="1" customWidth="1"/>
    <col min="10243" max="10243" width="72.42578125" style="9" customWidth="1"/>
    <col min="10244" max="10244" width="39.7109375" style="9" customWidth="1"/>
    <col min="10245" max="10245" width="13.42578125" style="9" bestFit="1" customWidth="1"/>
    <col min="10246" max="10246" width="17" style="9" bestFit="1" customWidth="1"/>
    <col min="10247" max="10247" width="19.85546875" style="9" customWidth="1"/>
    <col min="10248" max="10248" width="20.5703125" style="9" bestFit="1" customWidth="1"/>
    <col min="10249" max="10249" width="4.5703125" style="9" customWidth="1"/>
    <col min="10250" max="10250" width="12.28515625" style="9" customWidth="1"/>
    <col min="10251" max="10251" width="16" style="9" customWidth="1"/>
    <col min="10252" max="10252" width="14.85546875" style="9" customWidth="1"/>
    <col min="10253" max="10253" width="9.28515625" style="9" bestFit="1" customWidth="1"/>
    <col min="10254" max="10254" width="9.140625" style="9"/>
    <col min="10255" max="10255" width="13.28515625" style="9" bestFit="1" customWidth="1"/>
    <col min="10256" max="10256" width="9.28515625" style="9" bestFit="1" customWidth="1"/>
    <col min="10257" max="10496" width="9.140625" style="9"/>
    <col min="10497" max="10498" width="0" style="9" hidden="1" customWidth="1"/>
    <col min="10499" max="10499" width="72.42578125" style="9" customWidth="1"/>
    <col min="10500" max="10500" width="39.7109375" style="9" customWidth="1"/>
    <col min="10501" max="10501" width="13.42578125" style="9" bestFit="1" customWidth="1"/>
    <col min="10502" max="10502" width="17" style="9" bestFit="1" customWidth="1"/>
    <col min="10503" max="10503" width="19.85546875" style="9" customWidth="1"/>
    <col min="10504" max="10504" width="20.5703125" style="9" bestFit="1" customWidth="1"/>
    <col min="10505" max="10505" width="4.5703125" style="9" customWidth="1"/>
    <col min="10506" max="10506" width="12.28515625" style="9" customWidth="1"/>
    <col min="10507" max="10507" width="16" style="9" customWidth="1"/>
    <col min="10508" max="10508" width="14.85546875" style="9" customWidth="1"/>
    <col min="10509" max="10509" width="9.28515625" style="9" bestFit="1" customWidth="1"/>
    <col min="10510" max="10510" width="9.140625" style="9"/>
    <col min="10511" max="10511" width="13.28515625" style="9" bestFit="1" customWidth="1"/>
    <col min="10512" max="10512" width="9.28515625" style="9" bestFit="1" customWidth="1"/>
    <col min="10513" max="10752" width="9.140625" style="9"/>
    <col min="10753" max="10754" width="0" style="9" hidden="1" customWidth="1"/>
    <col min="10755" max="10755" width="72.42578125" style="9" customWidth="1"/>
    <col min="10756" max="10756" width="39.7109375" style="9" customWidth="1"/>
    <col min="10757" max="10757" width="13.42578125" style="9" bestFit="1" customWidth="1"/>
    <col min="10758" max="10758" width="17" style="9" bestFit="1" customWidth="1"/>
    <col min="10759" max="10759" width="19.85546875" style="9" customWidth="1"/>
    <col min="10760" max="10760" width="20.5703125" style="9" bestFit="1" customWidth="1"/>
    <col min="10761" max="10761" width="4.5703125" style="9" customWidth="1"/>
    <col min="10762" max="10762" width="12.28515625" style="9" customWidth="1"/>
    <col min="10763" max="10763" width="16" style="9" customWidth="1"/>
    <col min="10764" max="10764" width="14.85546875" style="9" customWidth="1"/>
    <col min="10765" max="10765" width="9.28515625" style="9" bestFit="1" customWidth="1"/>
    <col min="10766" max="10766" width="9.140625" style="9"/>
    <col min="10767" max="10767" width="13.28515625" style="9" bestFit="1" customWidth="1"/>
    <col min="10768" max="10768" width="9.28515625" style="9" bestFit="1" customWidth="1"/>
    <col min="10769" max="11008" width="9.140625" style="9"/>
    <col min="11009" max="11010" width="0" style="9" hidden="1" customWidth="1"/>
    <col min="11011" max="11011" width="72.42578125" style="9" customWidth="1"/>
    <col min="11012" max="11012" width="39.7109375" style="9" customWidth="1"/>
    <col min="11013" max="11013" width="13.42578125" style="9" bestFit="1" customWidth="1"/>
    <col min="11014" max="11014" width="17" style="9" bestFit="1" customWidth="1"/>
    <col min="11015" max="11015" width="19.85546875" style="9" customWidth="1"/>
    <col min="11016" max="11016" width="20.5703125" style="9" bestFit="1" customWidth="1"/>
    <col min="11017" max="11017" width="4.5703125" style="9" customWidth="1"/>
    <col min="11018" max="11018" width="12.28515625" style="9" customWidth="1"/>
    <col min="11019" max="11019" width="16" style="9" customWidth="1"/>
    <col min="11020" max="11020" width="14.85546875" style="9" customWidth="1"/>
    <col min="11021" max="11021" width="9.28515625" style="9" bestFit="1" customWidth="1"/>
    <col min="11022" max="11022" width="9.140625" style="9"/>
    <col min="11023" max="11023" width="13.28515625" style="9" bestFit="1" customWidth="1"/>
    <col min="11024" max="11024" width="9.28515625" style="9" bestFit="1" customWidth="1"/>
    <col min="11025" max="11264" width="9.140625" style="9"/>
    <col min="11265" max="11266" width="0" style="9" hidden="1" customWidth="1"/>
    <col min="11267" max="11267" width="72.42578125" style="9" customWidth="1"/>
    <col min="11268" max="11268" width="39.7109375" style="9" customWidth="1"/>
    <col min="11269" max="11269" width="13.42578125" style="9" bestFit="1" customWidth="1"/>
    <col min="11270" max="11270" width="17" style="9" bestFit="1" customWidth="1"/>
    <col min="11271" max="11271" width="19.85546875" style="9" customWidth="1"/>
    <col min="11272" max="11272" width="20.5703125" style="9" bestFit="1" customWidth="1"/>
    <col min="11273" max="11273" width="4.5703125" style="9" customWidth="1"/>
    <col min="11274" max="11274" width="12.28515625" style="9" customWidth="1"/>
    <col min="11275" max="11275" width="16" style="9" customWidth="1"/>
    <col min="11276" max="11276" width="14.85546875" style="9" customWidth="1"/>
    <col min="11277" max="11277" width="9.28515625" style="9" bestFit="1" customWidth="1"/>
    <col min="11278" max="11278" width="9.140625" style="9"/>
    <col min="11279" max="11279" width="13.28515625" style="9" bestFit="1" customWidth="1"/>
    <col min="11280" max="11280" width="9.28515625" style="9" bestFit="1" customWidth="1"/>
    <col min="11281" max="11520" width="9.140625" style="9"/>
    <col min="11521" max="11522" width="0" style="9" hidden="1" customWidth="1"/>
    <col min="11523" max="11523" width="72.42578125" style="9" customWidth="1"/>
    <col min="11524" max="11524" width="39.7109375" style="9" customWidth="1"/>
    <col min="11525" max="11525" width="13.42578125" style="9" bestFit="1" customWidth="1"/>
    <col min="11526" max="11526" width="17" style="9" bestFit="1" customWidth="1"/>
    <col min="11527" max="11527" width="19.85546875" style="9" customWidth="1"/>
    <col min="11528" max="11528" width="20.5703125" style="9" bestFit="1" customWidth="1"/>
    <col min="11529" max="11529" width="4.5703125" style="9" customWidth="1"/>
    <col min="11530" max="11530" width="12.28515625" style="9" customWidth="1"/>
    <col min="11531" max="11531" width="16" style="9" customWidth="1"/>
    <col min="11532" max="11532" width="14.85546875" style="9" customWidth="1"/>
    <col min="11533" max="11533" width="9.28515625" style="9" bestFit="1" customWidth="1"/>
    <col min="11534" max="11534" width="9.140625" style="9"/>
    <col min="11535" max="11535" width="13.28515625" style="9" bestFit="1" customWidth="1"/>
    <col min="11536" max="11536" width="9.28515625" style="9" bestFit="1" customWidth="1"/>
    <col min="11537" max="11776" width="9.140625" style="9"/>
    <col min="11777" max="11778" width="0" style="9" hidden="1" customWidth="1"/>
    <col min="11779" max="11779" width="72.42578125" style="9" customWidth="1"/>
    <col min="11780" max="11780" width="39.7109375" style="9" customWidth="1"/>
    <col min="11781" max="11781" width="13.42578125" style="9" bestFit="1" customWidth="1"/>
    <col min="11782" max="11782" width="17" style="9" bestFit="1" customWidth="1"/>
    <col min="11783" max="11783" width="19.85546875" style="9" customWidth="1"/>
    <col min="11784" max="11784" width="20.5703125" style="9" bestFit="1" customWidth="1"/>
    <col min="11785" max="11785" width="4.5703125" style="9" customWidth="1"/>
    <col min="11786" max="11786" width="12.28515625" style="9" customWidth="1"/>
    <col min="11787" max="11787" width="16" style="9" customWidth="1"/>
    <col min="11788" max="11788" width="14.85546875" style="9" customWidth="1"/>
    <col min="11789" max="11789" width="9.28515625" style="9" bestFit="1" customWidth="1"/>
    <col min="11790" max="11790" width="9.140625" style="9"/>
    <col min="11791" max="11791" width="13.28515625" style="9" bestFit="1" customWidth="1"/>
    <col min="11792" max="11792" width="9.28515625" style="9" bestFit="1" customWidth="1"/>
    <col min="11793" max="12032" width="9.140625" style="9"/>
    <col min="12033" max="12034" width="0" style="9" hidden="1" customWidth="1"/>
    <col min="12035" max="12035" width="72.42578125" style="9" customWidth="1"/>
    <col min="12036" max="12036" width="39.7109375" style="9" customWidth="1"/>
    <col min="12037" max="12037" width="13.42578125" style="9" bestFit="1" customWidth="1"/>
    <col min="12038" max="12038" width="17" style="9" bestFit="1" customWidth="1"/>
    <col min="12039" max="12039" width="19.85546875" style="9" customWidth="1"/>
    <col min="12040" max="12040" width="20.5703125" style="9" bestFit="1" customWidth="1"/>
    <col min="12041" max="12041" width="4.5703125" style="9" customWidth="1"/>
    <col min="12042" max="12042" width="12.28515625" style="9" customWidth="1"/>
    <col min="12043" max="12043" width="16" style="9" customWidth="1"/>
    <col min="12044" max="12044" width="14.85546875" style="9" customWidth="1"/>
    <col min="12045" max="12045" width="9.28515625" style="9" bestFit="1" customWidth="1"/>
    <col min="12046" max="12046" width="9.140625" style="9"/>
    <col min="12047" max="12047" width="13.28515625" style="9" bestFit="1" customWidth="1"/>
    <col min="12048" max="12048" width="9.28515625" style="9" bestFit="1" customWidth="1"/>
    <col min="12049" max="12288" width="9.140625" style="9"/>
    <col min="12289" max="12290" width="0" style="9" hidden="1" customWidth="1"/>
    <col min="12291" max="12291" width="72.42578125" style="9" customWidth="1"/>
    <col min="12292" max="12292" width="39.7109375" style="9" customWidth="1"/>
    <col min="12293" max="12293" width="13.42578125" style="9" bestFit="1" customWidth="1"/>
    <col min="12294" max="12294" width="17" style="9" bestFit="1" customWidth="1"/>
    <col min="12295" max="12295" width="19.85546875" style="9" customWidth="1"/>
    <col min="12296" max="12296" width="20.5703125" style="9" bestFit="1" customWidth="1"/>
    <col min="12297" max="12297" width="4.5703125" style="9" customWidth="1"/>
    <col min="12298" max="12298" width="12.28515625" style="9" customWidth="1"/>
    <col min="12299" max="12299" width="16" style="9" customWidth="1"/>
    <col min="12300" max="12300" width="14.85546875" style="9" customWidth="1"/>
    <col min="12301" max="12301" width="9.28515625" style="9" bestFit="1" customWidth="1"/>
    <col min="12302" max="12302" width="9.140625" style="9"/>
    <col min="12303" max="12303" width="13.28515625" style="9" bestFit="1" customWidth="1"/>
    <col min="12304" max="12304" width="9.28515625" style="9" bestFit="1" customWidth="1"/>
    <col min="12305" max="12544" width="9.140625" style="9"/>
    <col min="12545" max="12546" width="0" style="9" hidden="1" customWidth="1"/>
    <col min="12547" max="12547" width="72.42578125" style="9" customWidth="1"/>
    <col min="12548" max="12548" width="39.7109375" style="9" customWidth="1"/>
    <col min="12549" max="12549" width="13.42578125" style="9" bestFit="1" customWidth="1"/>
    <col min="12550" max="12550" width="17" style="9" bestFit="1" customWidth="1"/>
    <col min="12551" max="12551" width="19.85546875" style="9" customWidth="1"/>
    <col min="12552" max="12552" width="20.5703125" style="9" bestFit="1" customWidth="1"/>
    <col min="12553" max="12553" width="4.5703125" style="9" customWidth="1"/>
    <col min="12554" max="12554" width="12.28515625" style="9" customWidth="1"/>
    <col min="12555" max="12555" width="16" style="9" customWidth="1"/>
    <col min="12556" max="12556" width="14.85546875" style="9" customWidth="1"/>
    <col min="12557" max="12557" width="9.28515625" style="9" bestFit="1" customWidth="1"/>
    <col min="12558" max="12558" width="9.140625" style="9"/>
    <col min="12559" max="12559" width="13.28515625" style="9" bestFit="1" customWidth="1"/>
    <col min="12560" max="12560" width="9.28515625" style="9" bestFit="1" customWidth="1"/>
    <col min="12561" max="12800" width="9.140625" style="9"/>
    <col min="12801" max="12802" width="0" style="9" hidden="1" customWidth="1"/>
    <col min="12803" max="12803" width="72.42578125" style="9" customWidth="1"/>
    <col min="12804" max="12804" width="39.7109375" style="9" customWidth="1"/>
    <col min="12805" max="12805" width="13.42578125" style="9" bestFit="1" customWidth="1"/>
    <col min="12806" max="12806" width="17" style="9" bestFit="1" customWidth="1"/>
    <col min="12807" max="12807" width="19.85546875" style="9" customWidth="1"/>
    <col min="12808" max="12808" width="20.5703125" style="9" bestFit="1" customWidth="1"/>
    <col min="12809" max="12809" width="4.5703125" style="9" customWidth="1"/>
    <col min="12810" max="12810" width="12.28515625" style="9" customWidth="1"/>
    <col min="12811" max="12811" width="16" style="9" customWidth="1"/>
    <col min="12812" max="12812" width="14.85546875" style="9" customWidth="1"/>
    <col min="12813" max="12813" width="9.28515625" style="9" bestFit="1" customWidth="1"/>
    <col min="12814" max="12814" width="9.140625" style="9"/>
    <col min="12815" max="12815" width="13.28515625" style="9" bestFit="1" customWidth="1"/>
    <col min="12816" max="12816" width="9.28515625" style="9" bestFit="1" customWidth="1"/>
    <col min="12817" max="13056" width="9.140625" style="9"/>
    <col min="13057" max="13058" width="0" style="9" hidden="1" customWidth="1"/>
    <col min="13059" max="13059" width="72.42578125" style="9" customWidth="1"/>
    <col min="13060" max="13060" width="39.7109375" style="9" customWidth="1"/>
    <col min="13061" max="13061" width="13.42578125" style="9" bestFit="1" customWidth="1"/>
    <col min="13062" max="13062" width="17" style="9" bestFit="1" customWidth="1"/>
    <col min="13063" max="13063" width="19.85546875" style="9" customWidth="1"/>
    <col min="13064" max="13064" width="20.5703125" style="9" bestFit="1" customWidth="1"/>
    <col min="13065" max="13065" width="4.5703125" style="9" customWidth="1"/>
    <col min="13066" max="13066" width="12.28515625" style="9" customWidth="1"/>
    <col min="13067" max="13067" width="16" style="9" customWidth="1"/>
    <col min="13068" max="13068" width="14.85546875" style="9" customWidth="1"/>
    <col min="13069" max="13069" width="9.28515625" style="9" bestFit="1" customWidth="1"/>
    <col min="13070" max="13070" width="9.140625" style="9"/>
    <col min="13071" max="13071" width="13.28515625" style="9" bestFit="1" customWidth="1"/>
    <col min="13072" max="13072" width="9.28515625" style="9" bestFit="1" customWidth="1"/>
    <col min="13073" max="13312" width="9.140625" style="9"/>
    <col min="13313" max="13314" width="0" style="9" hidden="1" customWidth="1"/>
    <col min="13315" max="13315" width="72.42578125" style="9" customWidth="1"/>
    <col min="13316" max="13316" width="39.7109375" style="9" customWidth="1"/>
    <col min="13317" max="13317" width="13.42578125" style="9" bestFit="1" customWidth="1"/>
    <col min="13318" max="13318" width="17" style="9" bestFit="1" customWidth="1"/>
    <col min="13319" max="13319" width="19.85546875" style="9" customWidth="1"/>
    <col min="13320" max="13320" width="20.5703125" style="9" bestFit="1" customWidth="1"/>
    <col min="13321" max="13321" width="4.5703125" style="9" customWidth="1"/>
    <col min="13322" max="13322" width="12.28515625" style="9" customWidth="1"/>
    <col min="13323" max="13323" width="16" style="9" customWidth="1"/>
    <col min="13324" max="13324" width="14.85546875" style="9" customWidth="1"/>
    <col min="13325" max="13325" width="9.28515625" style="9" bestFit="1" customWidth="1"/>
    <col min="13326" max="13326" width="9.140625" style="9"/>
    <col min="13327" max="13327" width="13.28515625" style="9" bestFit="1" customWidth="1"/>
    <col min="13328" max="13328" width="9.28515625" style="9" bestFit="1" customWidth="1"/>
    <col min="13329" max="13568" width="9.140625" style="9"/>
    <col min="13569" max="13570" width="0" style="9" hidden="1" customWidth="1"/>
    <col min="13571" max="13571" width="72.42578125" style="9" customWidth="1"/>
    <col min="13572" max="13572" width="39.7109375" style="9" customWidth="1"/>
    <col min="13573" max="13573" width="13.42578125" style="9" bestFit="1" customWidth="1"/>
    <col min="13574" max="13574" width="17" style="9" bestFit="1" customWidth="1"/>
    <col min="13575" max="13575" width="19.85546875" style="9" customWidth="1"/>
    <col min="13576" max="13576" width="20.5703125" style="9" bestFit="1" customWidth="1"/>
    <col min="13577" max="13577" width="4.5703125" style="9" customWidth="1"/>
    <col min="13578" max="13578" width="12.28515625" style="9" customWidth="1"/>
    <col min="13579" max="13579" width="16" style="9" customWidth="1"/>
    <col min="13580" max="13580" width="14.85546875" style="9" customWidth="1"/>
    <col min="13581" max="13581" width="9.28515625" style="9" bestFit="1" customWidth="1"/>
    <col min="13582" max="13582" width="9.140625" style="9"/>
    <col min="13583" max="13583" width="13.28515625" style="9" bestFit="1" customWidth="1"/>
    <col min="13584" max="13584" width="9.28515625" style="9" bestFit="1" customWidth="1"/>
    <col min="13585" max="13824" width="9.140625" style="9"/>
    <col min="13825" max="13826" width="0" style="9" hidden="1" customWidth="1"/>
    <col min="13827" max="13827" width="72.42578125" style="9" customWidth="1"/>
    <col min="13828" max="13828" width="39.7109375" style="9" customWidth="1"/>
    <col min="13829" max="13829" width="13.42578125" style="9" bestFit="1" customWidth="1"/>
    <col min="13830" max="13830" width="17" style="9" bestFit="1" customWidth="1"/>
    <col min="13831" max="13831" width="19.85546875" style="9" customWidth="1"/>
    <col min="13832" max="13832" width="20.5703125" style="9" bestFit="1" customWidth="1"/>
    <col min="13833" max="13833" width="4.5703125" style="9" customWidth="1"/>
    <col min="13834" max="13834" width="12.28515625" style="9" customWidth="1"/>
    <col min="13835" max="13835" width="16" style="9" customWidth="1"/>
    <col min="13836" max="13836" width="14.85546875" style="9" customWidth="1"/>
    <col min="13837" max="13837" width="9.28515625" style="9" bestFit="1" customWidth="1"/>
    <col min="13838" max="13838" width="9.140625" style="9"/>
    <col min="13839" max="13839" width="13.28515625" style="9" bestFit="1" customWidth="1"/>
    <col min="13840" max="13840" width="9.28515625" style="9" bestFit="1" customWidth="1"/>
    <col min="13841" max="14080" width="9.140625" style="9"/>
    <col min="14081" max="14082" width="0" style="9" hidden="1" customWidth="1"/>
    <col min="14083" max="14083" width="72.42578125" style="9" customWidth="1"/>
    <col min="14084" max="14084" width="39.7109375" style="9" customWidth="1"/>
    <col min="14085" max="14085" width="13.42578125" style="9" bestFit="1" customWidth="1"/>
    <col min="14086" max="14086" width="17" style="9" bestFit="1" customWidth="1"/>
    <col min="14087" max="14087" width="19.85546875" style="9" customWidth="1"/>
    <col min="14088" max="14088" width="20.5703125" style="9" bestFit="1" customWidth="1"/>
    <col min="14089" max="14089" width="4.5703125" style="9" customWidth="1"/>
    <col min="14090" max="14090" width="12.28515625" style="9" customWidth="1"/>
    <col min="14091" max="14091" width="16" style="9" customWidth="1"/>
    <col min="14092" max="14092" width="14.85546875" style="9" customWidth="1"/>
    <col min="14093" max="14093" width="9.28515625" style="9" bestFit="1" customWidth="1"/>
    <col min="14094" max="14094" width="9.140625" style="9"/>
    <col min="14095" max="14095" width="13.28515625" style="9" bestFit="1" customWidth="1"/>
    <col min="14096" max="14096" width="9.28515625" style="9" bestFit="1" customWidth="1"/>
    <col min="14097" max="14336" width="9.140625" style="9"/>
    <col min="14337" max="14338" width="0" style="9" hidden="1" customWidth="1"/>
    <col min="14339" max="14339" width="72.42578125" style="9" customWidth="1"/>
    <col min="14340" max="14340" width="39.7109375" style="9" customWidth="1"/>
    <col min="14341" max="14341" width="13.42578125" style="9" bestFit="1" customWidth="1"/>
    <col min="14342" max="14342" width="17" style="9" bestFit="1" customWidth="1"/>
    <col min="14343" max="14343" width="19.85546875" style="9" customWidth="1"/>
    <col min="14344" max="14344" width="20.5703125" style="9" bestFit="1" customWidth="1"/>
    <col min="14345" max="14345" width="4.5703125" style="9" customWidth="1"/>
    <col min="14346" max="14346" width="12.28515625" style="9" customWidth="1"/>
    <col min="14347" max="14347" width="16" style="9" customWidth="1"/>
    <col min="14348" max="14348" width="14.85546875" style="9" customWidth="1"/>
    <col min="14349" max="14349" width="9.28515625" style="9" bestFit="1" customWidth="1"/>
    <col min="14350" max="14350" width="9.140625" style="9"/>
    <col min="14351" max="14351" width="13.28515625" style="9" bestFit="1" customWidth="1"/>
    <col min="14352" max="14352" width="9.28515625" style="9" bestFit="1" customWidth="1"/>
    <col min="14353" max="14592" width="9.140625" style="9"/>
    <col min="14593" max="14594" width="0" style="9" hidden="1" customWidth="1"/>
    <col min="14595" max="14595" width="72.42578125" style="9" customWidth="1"/>
    <col min="14596" max="14596" width="39.7109375" style="9" customWidth="1"/>
    <col min="14597" max="14597" width="13.42578125" style="9" bestFit="1" customWidth="1"/>
    <col min="14598" max="14598" width="17" style="9" bestFit="1" customWidth="1"/>
    <col min="14599" max="14599" width="19.85546875" style="9" customWidth="1"/>
    <col min="14600" max="14600" width="20.5703125" style="9" bestFit="1" customWidth="1"/>
    <col min="14601" max="14601" width="4.5703125" style="9" customWidth="1"/>
    <col min="14602" max="14602" width="12.28515625" style="9" customWidth="1"/>
    <col min="14603" max="14603" width="16" style="9" customWidth="1"/>
    <col min="14604" max="14604" width="14.85546875" style="9" customWidth="1"/>
    <col min="14605" max="14605" width="9.28515625" style="9" bestFit="1" customWidth="1"/>
    <col min="14606" max="14606" width="9.140625" style="9"/>
    <col min="14607" max="14607" width="13.28515625" style="9" bestFit="1" customWidth="1"/>
    <col min="14608" max="14608" width="9.28515625" style="9" bestFit="1" customWidth="1"/>
    <col min="14609" max="14848" width="9.140625" style="9"/>
    <col min="14849" max="14850" width="0" style="9" hidden="1" customWidth="1"/>
    <col min="14851" max="14851" width="72.42578125" style="9" customWidth="1"/>
    <col min="14852" max="14852" width="39.7109375" style="9" customWidth="1"/>
    <col min="14853" max="14853" width="13.42578125" style="9" bestFit="1" customWidth="1"/>
    <col min="14854" max="14854" width="17" style="9" bestFit="1" customWidth="1"/>
    <col min="14855" max="14855" width="19.85546875" style="9" customWidth="1"/>
    <col min="14856" max="14856" width="20.5703125" style="9" bestFit="1" customWidth="1"/>
    <col min="14857" max="14857" width="4.5703125" style="9" customWidth="1"/>
    <col min="14858" max="14858" width="12.28515625" style="9" customWidth="1"/>
    <col min="14859" max="14859" width="16" style="9" customWidth="1"/>
    <col min="14860" max="14860" width="14.85546875" style="9" customWidth="1"/>
    <col min="14861" max="14861" width="9.28515625" style="9" bestFit="1" customWidth="1"/>
    <col min="14862" max="14862" width="9.140625" style="9"/>
    <col min="14863" max="14863" width="13.28515625" style="9" bestFit="1" customWidth="1"/>
    <col min="14864" max="14864" width="9.28515625" style="9" bestFit="1" customWidth="1"/>
    <col min="14865" max="15104" width="9.140625" style="9"/>
    <col min="15105" max="15106" width="0" style="9" hidden="1" customWidth="1"/>
    <col min="15107" max="15107" width="72.42578125" style="9" customWidth="1"/>
    <col min="15108" max="15108" width="39.7109375" style="9" customWidth="1"/>
    <col min="15109" max="15109" width="13.42578125" style="9" bestFit="1" customWidth="1"/>
    <col min="15110" max="15110" width="17" style="9" bestFit="1" customWidth="1"/>
    <col min="15111" max="15111" width="19.85546875" style="9" customWidth="1"/>
    <col min="15112" max="15112" width="20.5703125" style="9" bestFit="1" customWidth="1"/>
    <col min="15113" max="15113" width="4.5703125" style="9" customWidth="1"/>
    <col min="15114" max="15114" width="12.28515625" style="9" customWidth="1"/>
    <col min="15115" max="15115" width="16" style="9" customWidth="1"/>
    <col min="15116" max="15116" width="14.85546875" style="9" customWidth="1"/>
    <col min="15117" max="15117" width="9.28515625" style="9" bestFit="1" customWidth="1"/>
    <col min="15118" max="15118" width="9.140625" style="9"/>
    <col min="15119" max="15119" width="13.28515625" style="9" bestFit="1" customWidth="1"/>
    <col min="15120" max="15120" width="9.28515625" style="9" bestFit="1" customWidth="1"/>
    <col min="15121" max="15360" width="9.140625" style="9"/>
    <col min="15361" max="15362" width="0" style="9" hidden="1" customWidth="1"/>
    <col min="15363" max="15363" width="72.42578125" style="9" customWidth="1"/>
    <col min="15364" max="15364" width="39.7109375" style="9" customWidth="1"/>
    <col min="15365" max="15365" width="13.42578125" style="9" bestFit="1" customWidth="1"/>
    <col min="15366" max="15366" width="17" style="9" bestFit="1" customWidth="1"/>
    <col min="15367" max="15367" width="19.85546875" style="9" customWidth="1"/>
    <col min="15368" max="15368" width="20.5703125" style="9" bestFit="1" customWidth="1"/>
    <col min="15369" max="15369" width="4.5703125" style="9" customWidth="1"/>
    <col min="15370" max="15370" width="12.28515625" style="9" customWidth="1"/>
    <col min="15371" max="15371" width="16" style="9" customWidth="1"/>
    <col min="15372" max="15372" width="14.85546875" style="9" customWidth="1"/>
    <col min="15373" max="15373" width="9.28515625" style="9" bestFit="1" customWidth="1"/>
    <col min="15374" max="15374" width="9.140625" style="9"/>
    <col min="15375" max="15375" width="13.28515625" style="9" bestFit="1" customWidth="1"/>
    <col min="15376" max="15376" width="9.28515625" style="9" bestFit="1" customWidth="1"/>
    <col min="15377" max="15616" width="9.140625" style="9"/>
    <col min="15617" max="15618" width="0" style="9" hidden="1" customWidth="1"/>
    <col min="15619" max="15619" width="72.42578125" style="9" customWidth="1"/>
    <col min="15620" max="15620" width="39.7109375" style="9" customWidth="1"/>
    <col min="15621" max="15621" width="13.42578125" style="9" bestFit="1" customWidth="1"/>
    <col min="15622" max="15622" width="17" style="9" bestFit="1" customWidth="1"/>
    <col min="15623" max="15623" width="19.85546875" style="9" customWidth="1"/>
    <col min="15624" max="15624" width="20.5703125" style="9" bestFit="1" customWidth="1"/>
    <col min="15625" max="15625" width="4.5703125" style="9" customWidth="1"/>
    <col min="15626" max="15626" width="12.28515625" style="9" customWidth="1"/>
    <col min="15627" max="15627" width="16" style="9" customWidth="1"/>
    <col min="15628" max="15628" width="14.85546875" style="9" customWidth="1"/>
    <col min="15629" max="15629" width="9.28515625" style="9" bestFit="1" customWidth="1"/>
    <col min="15630" max="15630" width="9.140625" style="9"/>
    <col min="15631" max="15631" width="13.28515625" style="9" bestFit="1" customWidth="1"/>
    <col min="15632" max="15632" width="9.28515625" style="9" bestFit="1" customWidth="1"/>
    <col min="15633" max="15872" width="9.140625" style="9"/>
    <col min="15873" max="15874" width="0" style="9" hidden="1" customWidth="1"/>
    <col min="15875" max="15875" width="72.42578125" style="9" customWidth="1"/>
    <col min="15876" max="15876" width="39.7109375" style="9" customWidth="1"/>
    <col min="15877" max="15877" width="13.42578125" style="9" bestFit="1" customWidth="1"/>
    <col min="15878" max="15878" width="17" style="9" bestFit="1" customWidth="1"/>
    <col min="15879" max="15879" width="19.85546875" style="9" customWidth="1"/>
    <col min="15880" max="15880" width="20.5703125" style="9" bestFit="1" customWidth="1"/>
    <col min="15881" max="15881" width="4.5703125" style="9" customWidth="1"/>
    <col min="15882" max="15882" width="12.28515625" style="9" customWidth="1"/>
    <col min="15883" max="15883" width="16" style="9" customWidth="1"/>
    <col min="15884" max="15884" width="14.85546875" style="9" customWidth="1"/>
    <col min="15885" max="15885" width="9.28515625" style="9" bestFit="1" customWidth="1"/>
    <col min="15886" max="15886" width="9.140625" style="9"/>
    <col min="15887" max="15887" width="13.28515625" style="9" bestFit="1" customWidth="1"/>
    <col min="15888" max="15888" width="9.28515625" style="9" bestFit="1" customWidth="1"/>
    <col min="15889" max="16128" width="9.140625" style="9"/>
    <col min="16129" max="16130" width="0" style="9" hidden="1" customWidth="1"/>
    <col min="16131" max="16131" width="72.42578125" style="9" customWidth="1"/>
    <col min="16132" max="16132" width="39.7109375" style="9" customWidth="1"/>
    <col min="16133" max="16133" width="13.42578125" style="9" bestFit="1" customWidth="1"/>
    <col min="16134" max="16134" width="17" style="9" bestFit="1" customWidth="1"/>
    <col min="16135" max="16135" width="19.85546875" style="9" customWidth="1"/>
    <col min="16136" max="16136" width="20.5703125" style="9" bestFit="1" customWidth="1"/>
    <col min="16137" max="16137" width="4.5703125" style="9" customWidth="1"/>
    <col min="16138" max="16138" width="12.28515625" style="9" customWidth="1"/>
    <col min="16139" max="16139" width="16" style="9" customWidth="1"/>
    <col min="16140" max="16140" width="14.85546875" style="9" customWidth="1"/>
    <col min="16141" max="16141" width="9.28515625" style="9" bestFit="1" customWidth="1"/>
    <col min="16142" max="16142" width="9.140625" style="9"/>
    <col min="16143" max="16143" width="13.28515625" style="9" bestFit="1" customWidth="1"/>
    <col min="16144" max="16144" width="9.28515625" style="9" bestFit="1" customWidth="1"/>
    <col min="16145" max="16384" width="9.140625" style="9"/>
  </cols>
  <sheetData>
    <row r="1" spans="1:9" s="4" customFormat="1" ht="72" customHeight="1" x14ac:dyDescent="0.25">
      <c r="A1" s="1" t="s">
        <v>0</v>
      </c>
      <c r="B1" s="2"/>
      <c r="C1" s="2"/>
      <c r="D1" s="2"/>
      <c r="E1" s="2"/>
      <c r="F1" s="2"/>
      <c r="G1" s="2"/>
      <c r="H1" s="3"/>
      <c r="I1" s="3"/>
    </row>
    <row r="2" spans="1:9" x14ac:dyDescent="0.25">
      <c r="A2" s="5"/>
      <c r="B2" s="6"/>
      <c r="C2" s="7" t="s">
        <v>1</v>
      </c>
      <c r="D2" s="6"/>
      <c r="E2" s="6"/>
      <c r="F2" s="6"/>
      <c r="G2" s="6"/>
    </row>
    <row r="3" spans="1:9" ht="16.5" thickBot="1" x14ac:dyDescent="0.3">
      <c r="A3" s="10" t="s">
        <v>2</v>
      </c>
      <c r="B3" s="11"/>
      <c r="C3" s="11"/>
      <c r="D3" s="12"/>
      <c r="E3" s="13"/>
      <c r="F3" s="14"/>
      <c r="G3" s="14"/>
      <c r="H3" s="15"/>
    </row>
    <row r="4" spans="1:9" ht="16.5" thickTop="1" x14ac:dyDescent="0.25">
      <c r="A4" s="16"/>
      <c r="B4" s="17"/>
      <c r="C4" s="17"/>
      <c r="D4" s="18"/>
      <c r="E4" s="19"/>
      <c r="F4" s="20"/>
      <c r="G4" s="20"/>
      <c r="H4" s="15"/>
    </row>
    <row r="5" spans="1:9" x14ac:dyDescent="0.25">
      <c r="A5" s="16"/>
      <c r="B5" s="21" t="s">
        <v>3</v>
      </c>
      <c r="C5" s="21"/>
      <c r="D5" s="21"/>
      <c r="E5" s="22" t="s">
        <v>4</v>
      </c>
      <c r="F5" s="22"/>
      <c r="G5" s="22"/>
      <c r="H5" s="23"/>
    </row>
    <row r="6" spans="1:9" x14ac:dyDescent="0.25">
      <c r="A6" s="16"/>
      <c r="B6" s="24"/>
      <c r="C6" s="24"/>
      <c r="D6" s="24"/>
      <c r="E6" s="25" t="s">
        <v>5</v>
      </c>
      <c r="F6" s="26" t="s">
        <v>6</v>
      </c>
      <c r="G6" s="26" t="s">
        <v>7</v>
      </c>
      <c r="H6" s="23"/>
    </row>
    <row r="7" spans="1:9" x14ac:dyDescent="0.25">
      <c r="A7" s="16"/>
      <c r="B7" s="27"/>
      <c r="C7" s="28" t="s">
        <v>8</v>
      </c>
      <c r="D7" s="29"/>
      <c r="E7" s="30">
        <v>1</v>
      </c>
      <c r="F7" s="31">
        <v>0</v>
      </c>
      <c r="G7" s="32"/>
      <c r="H7" s="23"/>
    </row>
    <row r="8" spans="1:9" x14ac:dyDescent="0.25">
      <c r="A8" s="16"/>
      <c r="B8" s="33"/>
      <c r="C8" s="34" t="s">
        <v>9</v>
      </c>
      <c r="D8" s="35" t="s">
        <v>10</v>
      </c>
      <c r="E8" s="30">
        <v>0</v>
      </c>
      <c r="F8" s="30">
        <v>0</v>
      </c>
      <c r="G8" s="36"/>
      <c r="H8" s="23"/>
    </row>
    <row r="9" spans="1:9" x14ac:dyDescent="0.25">
      <c r="A9" s="16"/>
      <c r="B9" s="33"/>
      <c r="C9" s="34"/>
      <c r="D9" s="35" t="s">
        <v>11</v>
      </c>
      <c r="E9" s="30">
        <v>0</v>
      </c>
      <c r="F9" s="37">
        <v>0</v>
      </c>
      <c r="G9" s="36"/>
      <c r="H9" s="23"/>
    </row>
    <row r="10" spans="1:9" x14ac:dyDescent="0.25">
      <c r="A10" s="16"/>
      <c r="B10" s="33"/>
      <c r="C10" s="34" t="s">
        <v>12</v>
      </c>
      <c r="D10" s="35" t="s">
        <v>10</v>
      </c>
      <c r="E10" s="30">
        <v>0</v>
      </c>
      <c r="F10" s="37">
        <v>0</v>
      </c>
      <c r="G10" s="36"/>
      <c r="H10" s="23"/>
    </row>
    <row r="11" spans="1:9" x14ac:dyDescent="0.25">
      <c r="A11" s="16"/>
      <c r="B11" s="33"/>
      <c r="C11" s="34"/>
      <c r="D11" s="35" t="s">
        <v>13</v>
      </c>
      <c r="E11" s="30">
        <v>0</v>
      </c>
      <c r="F11" s="37">
        <v>0</v>
      </c>
      <c r="G11" s="36"/>
      <c r="H11" s="23"/>
    </row>
    <row r="12" spans="1:9" x14ac:dyDescent="0.25">
      <c r="A12" s="16"/>
      <c r="B12" s="33"/>
      <c r="C12" s="38" t="s">
        <v>14</v>
      </c>
      <c r="D12" s="35"/>
      <c r="E12" s="30">
        <v>0</v>
      </c>
      <c r="F12" s="37">
        <v>0</v>
      </c>
      <c r="G12" s="36"/>
      <c r="H12" s="23"/>
    </row>
    <row r="13" spans="1:9" x14ac:dyDescent="0.25">
      <c r="A13" s="16"/>
      <c r="B13" s="39"/>
      <c r="C13" s="40" t="s">
        <v>15</v>
      </c>
      <c r="D13" s="41"/>
      <c r="E13" s="30">
        <v>0</v>
      </c>
      <c r="F13" s="42">
        <v>0</v>
      </c>
      <c r="G13" s="43"/>
      <c r="H13" s="23"/>
    </row>
    <row r="14" spans="1:9" s="4" customFormat="1" x14ac:dyDescent="0.25">
      <c r="A14" s="16"/>
      <c r="B14" s="44" t="s">
        <v>16</v>
      </c>
      <c r="C14" s="45"/>
      <c r="D14" s="45"/>
      <c r="E14" s="46">
        <f>SUM(E7:E13)</f>
        <v>1</v>
      </c>
      <c r="F14" s="46">
        <f>SUM(F7:F13)</f>
        <v>0</v>
      </c>
      <c r="G14" s="46">
        <f>+E14+F14</f>
        <v>1</v>
      </c>
      <c r="H14" s="47"/>
    </row>
    <row r="15" spans="1:9" s="4" customFormat="1" x14ac:dyDescent="0.25">
      <c r="A15" s="16"/>
      <c r="B15" s="16"/>
      <c r="C15" s="16"/>
      <c r="D15" s="16"/>
      <c r="E15" s="48"/>
      <c r="F15" s="48"/>
      <c r="G15" s="49"/>
      <c r="H15" s="47"/>
    </row>
    <row r="16" spans="1:9" x14ac:dyDescent="0.25">
      <c r="A16" s="16"/>
      <c r="B16" s="21" t="s">
        <v>17</v>
      </c>
      <c r="C16" s="21"/>
      <c r="D16" s="21"/>
      <c r="E16" s="22" t="s">
        <v>4</v>
      </c>
      <c r="F16" s="22"/>
      <c r="G16" s="22"/>
      <c r="H16" s="23"/>
    </row>
    <row r="17" spans="1:8" x14ac:dyDescent="0.25">
      <c r="A17" s="16"/>
      <c r="B17" s="24"/>
      <c r="C17" s="24"/>
      <c r="D17" s="24"/>
      <c r="E17" s="25" t="s">
        <v>5</v>
      </c>
      <c r="F17" s="26" t="s">
        <v>6</v>
      </c>
      <c r="G17" s="26" t="s">
        <v>7</v>
      </c>
      <c r="H17" s="23"/>
    </row>
    <row r="18" spans="1:8" x14ac:dyDescent="0.25">
      <c r="A18" s="16"/>
      <c r="B18" s="27"/>
      <c r="C18" s="28" t="s">
        <v>8</v>
      </c>
      <c r="D18" s="29"/>
      <c r="E18" s="31">
        <v>1</v>
      </c>
      <c r="F18" s="31">
        <v>0</v>
      </c>
      <c r="G18" s="32"/>
      <c r="H18" s="23"/>
    </row>
    <row r="19" spans="1:8" x14ac:dyDescent="0.25">
      <c r="A19" s="16"/>
      <c r="B19" s="33"/>
      <c r="C19" s="34" t="s">
        <v>9</v>
      </c>
      <c r="D19" s="35" t="s">
        <v>10</v>
      </c>
      <c r="E19" s="30">
        <v>0</v>
      </c>
      <c r="F19" s="30">
        <v>0</v>
      </c>
      <c r="G19" s="36"/>
      <c r="H19" s="23"/>
    </row>
    <row r="20" spans="1:8" x14ac:dyDescent="0.25">
      <c r="A20" s="16"/>
      <c r="B20" s="33"/>
      <c r="C20" s="34"/>
      <c r="D20" s="35" t="s">
        <v>13</v>
      </c>
      <c r="E20" s="30">
        <v>0</v>
      </c>
      <c r="F20" s="37">
        <v>0</v>
      </c>
      <c r="G20" s="36"/>
      <c r="H20" s="23"/>
    </row>
    <row r="21" spans="1:8" x14ac:dyDescent="0.25">
      <c r="A21" s="16"/>
      <c r="B21" s="33"/>
      <c r="C21" s="34" t="s">
        <v>12</v>
      </c>
      <c r="D21" s="35" t="s">
        <v>10</v>
      </c>
      <c r="E21" s="37">
        <v>0</v>
      </c>
      <c r="F21" s="37">
        <v>0</v>
      </c>
      <c r="G21" s="36"/>
      <c r="H21" s="23"/>
    </row>
    <row r="22" spans="1:8" x14ac:dyDescent="0.25">
      <c r="A22" s="16"/>
      <c r="B22" s="33"/>
      <c r="C22" s="34"/>
      <c r="D22" s="35" t="s">
        <v>13</v>
      </c>
      <c r="E22" s="37">
        <v>0</v>
      </c>
      <c r="F22" s="37">
        <v>0</v>
      </c>
      <c r="G22" s="36"/>
      <c r="H22" s="23"/>
    </row>
    <row r="23" spans="1:8" x14ac:dyDescent="0.25">
      <c r="A23" s="16"/>
      <c r="B23" s="33"/>
      <c r="C23" s="38" t="s">
        <v>14</v>
      </c>
      <c r="D23" s="35"/>
      <c r="E23" s="37">
        <v>0</v>
      </c>
      <c r="F23" s="37">
        <v>0</v>
      </c>
      <c r="G23" s="36"/>
      <c r="H23" s="23"/>
    </row>
    <row r="24" spans="1:8" x14ac:dyDescent="0.25">
      <c r="A24" s="16"/>
      <c r="B24" s="39"/>
      <c r="C24" s="40" t="s">
        <v>15</v>
      </c>
      <c r="D24" s="41"/>
      <c r="E24" s="42">
        <v>0</v>
      </c>
      <c r="F24" s="42">
        <v>0</v>
      </c>
      <c r="G24" s="43"/>
      <c r="H24" s="23"/>
    </row>
    <row r="25" spans="1:8" x14ac:dyDescent="0.25">
      <c r="A25" s="16"/>
      <c r="B25" s="44" t="s">
        <v>18</v>
      </c>
      <c r="C25" s="45"/>
      <c r="D25" s="45"/>
      <c r="E25" s="46">
        <f>SUM(E18:E24)</f>
        <v>1</v>
      </c>
      <c r="F25" s="46">
        <f>SUM(F18:F24)</f>
        <v>0</v>
      </c>
      <c r="G25" s="46">
        <f>+E25+F25</f>
        <v>1</v>
      </c>
      <c r="H25" s="23"/>
    </row>
    <row r="26" spans="1:8" x14ac:dyDescent="0.25">
      <c r="A26" s="16"/>
      <c r="B26" s="16"/>
      <c r="C26" s="16"/>
      <c r="D26" s="16"/>
      <c r="E26" s="48"/>
      <c r="F26" s="48"/>
      <c r="G26" s="49"/>
      <c r="H26" s="23"/>
    </row>
    <row r="27" spans="1:8" x14ac:dyDescent="0.25">
      <c r="A27" s="16"/>
      <c r="B27" s="21" t="s">
        <v>19</v>
      </c>
      <c r="C27" s="21"/>
      <c r="D27" s="21"/>
      <c r="E27" s="22" t="s">
        <v>4</v>
      </c>
      <c r="F27" s="22"/>
      <c r="G27" s="22"/>
      <c r="H27" s="23"/>
    </row>
    <row r="28" spans="1:8" x14ac:dyDescent="0.25">
      <c r="A28" s="16"/>
      <c r="B28" s="24"/>
      <c r="C28" s="24"/>
      <c r="D28" s="24"/>
      <c r="E28" s="25" t="s">
        <v>5</v>
      </c>
      <c r="F28" s="26" t="s">
        <v>6</v>
      </c>
      <c r="G28" s="26" t="s">
        <v>7</v>
      </c>
      <c r="H28" s="23"/>
    </row>
    <row r="29" spans="1:8" x14ac:dyDescent="0.25">
      <c r="A29" s="16"/>
      <c r="B29" s="27"/>
      <c r="C29" s="28" t="s">
        <v>8</v>
      </c>
      <c r="D29" s="29"/>
      <c r="E29" s="31">
        <v>1</v>
      </c>
      <c r="F29" s="31">
        <v>0</v>
      </c>
      <c r="G29" s="32"/>
      <c r="H29" s="23"/>
    </row>
    <row r="30" spans="1:8" x14ac:dyDescent="0.25">
      <c r="A30" s="16"/>
      <c r="B30" s="33"/>
      <c r="C30" s="34" t="s">
        <v>9</v>
      </c>
      <c r="D30" s="35" t="s">
        <v>10</v>
      </c>
      <c r="E30" s="30">
        <v>0</v>
      </c>
      <c r="F30" s="30">
        <v>0</v>
      </c>
      <c r="G30" s="36"/>
      <c r="H30" s="23"/>
    </row>
    <row r="31" spans="1:8" x14ac:dyDescent="0.25">
      <c r="A31" s="16"/>
      <c r="B31" s="33"/>
      <c r="C31" s="34"/>
      <c r="D31" s="35" t="s">
        <v>11</v>
      </c>
      <c r="E31" s="30">
        <v>0</v>
      </c>
      <c r="F31" s="30">
        <v>0</v>
      </c>
      <c r="G31" s="36"/>
      <c r="H31" s="23"/>
    </row>
    <row r="32" spans="1:8" x14ac:dyDescent="0.25">
      <c r="A32" s="16"/>
      <c r="B32" s="33"/>
      <c r="C32" s="34" t="s">
        <v>12</v>
      </c>
      <c r="D32" s="35" t="s">
        <v>10</v>
      </c>
      <c r="E32" s="37">
        <v>0</v>
      </c>
      <c r="F32" s="37">
        <v>0</v>
      </c>
      <c r="G32" s="36"/>
      <c r="H32" s="23"/>
    </row>
    <row r="33" spans="1:8" x14ac:dyDescent="0.25">
      <c r="A33" s="16"/>
      <c r="B33" s="33"/>
      <c r="C33" s="34"/>
      <c r="D33" s="35" t="s">
        <v>13</v>
      </c>
      <c r="E33" s="37">
        <v>0</v>
      </c>
      <c r="F33" s="37">
        <v>0</v>
      </c>
      <c r="G33" s="36"/>
      <c r="H33" s="23"/>
    </row>
    <row r="34" spans="1:8" x14ac:dyDescent="0.25">
      <c r="A34" s="16"/>
      <c r="B34" s="33"/>
      <c r="C34" s="38" t="s">
        <v>14</v>
      </c>
      <c r="D34" s="35"/>
      <c r="E34" s="37">
        <v>0</v>
      </c>
      <c r="F34" s="37">
        <v>0</v>
      </c>
      <c r="G34" s="36"/>
      <c r="H34" s="23"/>
    </row>
    <row r="35" spans="1:8" x14ac:dyDescent="0.25">
      <c r="A35" s="16"/>
      <c r="B35" s="39"/>
      <c r="C35" s="40" t="s">
        <v>15</v>
      </c>
      <c r="D35" s="41"/>
      <c r="E35" s="42">
        <v>0</v>
      </c>
      <c r="F35" s="42">
        <v>0</v>
      </c>
      <c r="G35" s="43"/>
      <c r="H35" s="23"/>
    </row>
    <row r="36" spans="1:8" x14ac:dyDescent="0.25">
      <c r="A36" s="16"/>
      <c r="B36" s="44" t="s">
        <v>20</v>
      </c>
      <c r="C36" s="45"/>
      <c r="D36" s="45"/>
      <c r="E36" s="46">
        <f>SUM(E29:E35)</f>
        <v>1</v>
      </c>
      <c r="F36" s="46">
        <f>SUM(F29:F35)</f>
        <v>0</v>
      </c>
      <c r="G36" s="46">
        <f>+E36+F36</f>
        <v>1</v>
      </c>
      <c r="H36" s="23"/>
    </row>
    <row r="37" spans="1:8" x14ac:dyDescent="0.25">
      <c r="A37" s="16"/>
      <c r="B37" s="16"/>
      <c r="C37" s="16"/>
      <c r="D37" s="16"/>
      <c r="E37" s="48"/>
      <c r="F37" s="48"/>
      <c r="G37" s="49"/>
      <c r="H37" s="23"/>
    </row>
    <row r="38" spans="1:8" x14ac:dyDescent="0.25">
      <c r="A38" s="16"/>
      <c r="B38" s="21" t="s">
        <v>21</v>
      </c>
      <c r="C38" s="21"/>
      <c r="D38" s="21"/>
      <c r="E38" s="22" t="s">
        <v>4</v>
      </c>
      <c r="F38" s="22"/>
      <c r="G38" s="22"/>
      <c r="H38" s="23"/>
    </row>
    <row r="39" spans="1:8" x14ac:dyDescent="0.25">
      <c r="A39" s="16"/>
      <c r="B39" s="24"/>
      <c r="C39" s="24"/>
      <c r="D39" s="24"/>
      <c r="E39" s="25" t="s">
        <v>5</v>
      </c>
      <c r="F39" s="26" t="s">
        <v>6</v>
      </c>
      <c r="G39" s="26" t="s">
        <v>7</v>
      </c>
      <c r="H39" s="23"/>
    </row>
    <row r="40" spans="1:8" x14ac:dyDescent="0.25">
      <c r="A40" s="16"/>
      <c r="B40" s="27"/>
      <c r="C40" s="28" t="s">
        <v>8</v>
      </c>
      <c r="D40" s="29"/>
      <c r="E40" s="31">
        <v>1</v>
      </c>
      <c r="F40" s="31">
        <v>0</v>
      </c>
      <c r="G40" s="31">
        <f>+E40+F40</f>
        <v>1</v>
      </c>
      <c r="H40" s="23"/>
    </row>
    <row r="41" spans="1:8" x14ac:dyDescent="0.25">
      <c r="A41" s="16"/>
      <c r="B41" s="33"/>
      <c r="C41" s="34" t="s">
        <v>9</v>
      </c>
      <c r="D41" s="35" t="s">
        <v>10</v>
      </c>
      <c r="E41" s="30">
        <v>0</v>
      </c>
      <c r="F41" s="30">
        <v>0</v>
      </c>
      <c r="G41" s="30">
        <f t="shared" ref="G41:G46" si="0">+E41+F41</f>
        <v>0</v>
      </c>
      <c r="H41" s="23"/>
    </row>
    <row r="42" spans="1:8" x14ac:dyDescent="0.25">
      <c r="A42" s="16"/>
      <c r="B42" s="33"/>
      <c r="C42" s="34"/>
      <c r="D42" s="35" t="s">
        <v>13</v>
      </c>
      <c r="E42" s="30">
        <v>0</v>
      </c>
      <c r="F42" s="37">
        <v>0</v>
      </c>
      <c r="G42" s="37">
        <f t="shared" si="0"/>
        <v>0</v>
      </c>
      <c r="H42" s="23"/>
    </row>
    <row r="43" spans="1:8" x14ac:dyDescent="0.25">
      <c r="A43" s="16"/>
      <c r="B43" s="33"/>
      <c r="C43" s="34" t="s">
        <v>12</v>
      </c>
      <c r="D43" s="35" t="s">
        <v>10</v>
      </c>
      <c r="E43" s="30">
        <v>0</v>
      </c>
      <c r="F43" s="37">
        <v>0</v>
      </c>
      <c r="G43" s="37">
        <f t="shared" si="0"/>
        <v>0</v>
      </c>
      <c r="H43" s="23"/>
    </row>
    <row r="44" spans="1:8" x14ac:dyDescent="0.25">
      <c r="A44" s="16"/>
      <c r="B44" s="33"/>
      <c r="C44" s="34"/>
      <c r="D44" s="35" t="s">
        <v>13</v>
      </c>
      <c r="E44" s="30">
        <v>0</v>
      </c>
      <c r="F44" s="37">
        <v>0</v>
      </c>
      <c r="G44" s="37">
        <f t="shared" si="0"/>
        <v>0</v>
      </c>
      <c r="H44" s="23"/>
    </row>
    <row r="45" spans="1:8" x14ac:dyDescent="0.25">
      <c r="A45" s="16"/>
      <c r="B45" s="33"/>
      <c r="C45" s="38" t="s">
        <v>14</v>
      </c>
      <c r="D45" s="35"/>
      <c r="E45" s="30">
        <v>0</v>
      </c>
      <c r="F45" s="37">
        <v>0</v>
      </c>
      <c r="G45" s="37">
        <f t="shared" si="0"/>
        <v>0</v>
      </c>
      <c r="H45" s="23"/>
    </row>
    <row r="46" spans="1:8" x14ac:dyDescent="0.25">
      <c r="A46" s="16"/>
      <c r="B46" s="39"/>
      <c r="C46" s="40" t="s">
        <v>15</v>
      </c>
      <c r="D46" s="41"/>
      <c r="E46" s="42">
        <v>0</v>
      </c>
      <c r="F46" s="42">
        <v>0</v>
      </c>
      <c r="G46" s="42">
        <f t="shared" si="0"/>
        <v>0</v>
      </c>
      <c r="H46" s="23"/>
    </row>
    <row r="47" spans="1:8" x14ac:dyDescent="0.25">
      <c r="A47" s="16"/>
      <c r="B47" s="44" t="s">
        <v>22</v>
      </c>
      <c r="C47" s="45"/>
      <c r="D47" s="45"/>
      <c r="E47" s="46">
        <f>SUM(E40:E46)</f>
        <v>1</v>
      </c>
      <c r="F47" s="46">
        <f>SUM(F40:F46)</f>
        <v>0</v>
      </c>
      <c r="G47" s="46">
        <f>SUM(G40:G46)</f>
        <v>1</v>
      </c>
      <c r="H47" s="23"/>
    </row>
    <row r="48" spans="1:8" x14ac:dyDescent="0.25">
      <c r="A48" s="16"/>
      <c r="B48" s="16"/>
      <c r="C48" s="16"/>
      <c r="D48" s="16"/>
      <c r="E48" s="48"/>
      <c r="F48" s="48"/>
      <c r="G48" s="49"/>
      <c r="H48" s="23"/>
    </row>
    <row r="49" spans="1:15" x14ac:dyDescent="0.25">
      <c r="A49" s="16"/>
      <c r="B49" s="50" t="s">
        <v>23</v>
      </c>
      <c r="C49" s="45"/>
      <c r="D49" s="45"/>
      <c r="E49" s="51"/>
      <c r="F49" s="52"/>
      <c r="G49" s="53" t="s">
        <v>24</v>
      </c>
      <c r="H49" s="23"/>
    </row>
    <row r="50" spans="1:15" x14ac:dyDescent="0.25">
      <c r="A50" s="16"/>
      <c r="B50" s="50"/>
      <c r="C50" s="52" t="s">
        <v>25</v>
      </c>
      <c r="D50" s="52"/>
      <c r="E50" s="52"/>
      <c r="F50" s="52"/>
      <c r="G50" s="46">
        <v>1</v>
      </c>
      <c r="H50" s="23"/>
    </row>
    <row r="51" spans="1:15" x14ac:dyDescent="0.25">
      <c r="A51" s="16"/>
      <c r="B51" s="17"/>
      <c r="C51" s="17"/>
      <c r="D51" s="17"/>
      <c r="E51" s="17"/>
      <c r="F51" s="17"/>
      <c r="G51" s="54"/>
      <c r="H51" s="23"/>
    </row>
    <row r="52" spans="1:15" x14ac:dyDescent="0.25">
      <c r="B52" s="47"/>
      <c r="C52" s="47"/>
      <c r="D52" s="47"/>
      <c r="E52" s="55"/>
      <c r="F52" s="55"/>
      <c r="G52" s="56"/>
      <c r="H52" s="23"/>
    </row>
    <row r="53" spans="1:15" ht="16.5" thickBot="1" x14ac:dyDescent="0.3">
      <c r="A53" s="57" t="s">
        <v>26</v>
      </c>
      <c r="B53" s="58"/>
      <c r="C53" s="58"/>
      <c r="D53" s="59"/>
      <c r="E53" s="60"/>
      <c r="F53" s="61"/>
      <c r="G53" s="61"/>
      <c r="H53" s="61"/>
    </row>
    <row r="54" spans="1:15" ht="16.5" thickTop="1" x14ac:dyDescent="0.25">
      <c r="B54" s="23"/>
      <c r="C54" s="23"/>
      <c r="D54" s="62"/>
      <c r="E54" s="63"/>
      <c r="F54" s="15"/>
      <c r="G54" s="15"/>
      <c r="H54" s="15"/>
      <c r="J54" s="64" t="s">
        <v>27</v>
      </c>
      <c r="K54" s="65"/>
      <c r="L54" s="66"/>
    </row>
    <row r="55" spans="1:15" ht="16.5" thickBot="1" x14ac:dyDescent="0.3">
      <c r="B55" s="67" t="s">
        <v>28</v>
      </c>
      <c r="C55" s="68"/>
      <c r="D55" s="69"/>
      <c r="E55" s="70" t="s">
        <v>4</v>
      </c>
      <c r="F55" s="71" t="s">
        <v>29</v>
      </c>
      <c r="G55" s="71"/>
      <c r="H55" s="71"/>
      <c r="J55" s="72"/>
      <c r="K55" s="73"/>
      <c r="L55" s="74"/>
    </row>
    <row r="56" spans="1:15" x14ac:dyDescent="0.25">
      <c r="B56" s="75"/>
      <c r="C56" s="76"/>
      <c r="D56" s="77"/>
      <c r="E56" s="78"/>
      <c r="F56" s="79" t="s">
        <v>30</v>
      </c>
      <c r="G56" s="80" t="s">
        <v>31</v>
      </c>
      <c r="H56" s="80" t="s">
        <v>7</v>
      </c>
      <c r="J56" s="81"/>
      <c r="K56" s="82" t="s">
        <v>30</v>
      </c>
      <c r="L56" s="83" t="s">
        <v>7</v>
      </c>
    </row>
    <row r="57" spans="1:15" ht="16.5" thickBot="1" x14ac:dyDescent="0.3">
      <c r="B57" s="84"/>
      <c r="C57" s="85"/>
      <c r="D57" s="86"/>
      <c r="E57" s="87" t="s">
        <v>32</v>
      </c>
      <c r="F57" s="88" t="s">
        <v>33</v>
      </c>
      <c r="G57" s="89" t="s">
        <v>34</v>
      </c>
      <c r="H57" s="89" t="s">
        <v>34</v>
      </c>
      <c r="J57" s="90"/>
      <c r="K57" s="91" t="s">
        <v>33</v>
      </c>
      <c r="L57" s="92" t="s">
        <v>34</v>
      </c>
    </row>
    <row r="58" spans="1:15" x14ac:dyDescent="0.25">
      <c r="B58" s="93"/>
      <c r="C58" s="94" t="s">
        <v>8</v>
      </c>
      <c r="D58" s="95"/>
      <c r="E58" s="96">
        <f>+E7</f>
        <v>1</v>
      </c>
      <c r="F58" s="97">
        <v>65</v>
      </c>
      <c r="G58" s="98">
        <f>+E58*F58</f>
        <v>65</v>
      </c>
      <c r="H58" s="99"/>
      <c r="J58" s="100" t="s">
        <v>35</v>
      </c>
      <c r="K58" s="101">
        <v>51.65</v>
      </c>
      <c r="L58" s="102">
        <f>+E58*K58</f>
        <v>51.65</v>
      </c>
      <c r="O58" s="9">
        <f>F58*0.8</f>
        <v>52</v>
      </c>
    </row>
    <row r="59" spans="1:15" x14ac:dyDescent="0.25">
      <c r="B59" s="103"/>
      <c r="C59" s="104" t="s">
        <v>9</v>
      </c>
      <c r="D59" s="105"/>
      <c r="E59" s="96">
        <f>+E8+E9</f>
        <v>0</v>
      </c>
      <c r="F59" s="106">
        <v>50</v>
      </c>
      <c r="G59" s="107">
        <f>+E59*F59</f>
        <v>0</v>
      </c>
      <c r="H59" s="108"/>
      <c r="J59" s="109" t="s">
        <v>36</v>
      </c>
      <c r="K59" s="110">
        <v>25.83</v>
      </c>
      <c r="L59" s="111">
        <f>(+E59*K59)+(E60*K60)</f>
        <v>0</v>
      </c>
      <c r="O59" s="9">
        <f>F59*0.8</f>
        <v>40</v>
      </c>
    </row>
    <row r="60" spans="1:15" x14ac:dyDescent="0.25">
      <c r="B60" s="103"/>
      <c r="C60" s="104" t="s">
        <v>12</v>
      </c>
      <c r="D60" s="105"/>
      <c r="E60" s="96">
        <f>+E10+E11</f>
        <v>0</v>
      </c>
      <c r="F60" s="106">
        <v>40</v>
      </c>
      <c r="G60" s="107">
        <f>+E60*F60</f>
        <v>0</v>
      </c>
      <c r="H60" s="108"/>
      <c r="J60" s="109"/>
      <c r="K60" s="110">
        <v>25.83</v>
      </c>
      <c r="L60" s="111"/>
      <c r="O60" s="9">
        <f>F60*0.8</f>
        <v>32</v>
      </c>
    </row>
    <row r="61" spans="1:15" x14ac:dyDescent="0.25">
      <c r="B61" s="103"/>
      <c r="C61" s="104" t="s">
        <v>14</v>
      </c>
      <c r="D61" s="105"/>
      <c r="E61" s="96">
        <f>+E12</f>
        <v>0</v>
      </c>
      <c r="F61" s="106">
        <v>20</v>
      </c>
      <c r="G61" s="107">
        <f>+E61*F61</f>
        <v>0</v>
      </c>
      <c r="H61" s="108"/>
      <c r="J61" s="109" t="s">
        <v>37</v>
      </c>
      <c r="K61" s="110">
        <v>15.49</v>
      </c>
      <c r="L61" s="111">
        <f>+E61*K61</f>
        <v>0</v>
      </c>
      <c r="O61" s="9">
        <f>F61*0.8</f>
        <v>16</v>
      </c>
    </row>
    <row r="62" spans="1:15" ht="16.5" thickBot="1" x14ac:dyDescent="0.3">
      <c r="B62" s="112"/>
      <c r="C62" s="113" t="s">
        <v>15</v>
      </c>
      <c r="D62" s="114"/>
      <c r="E62" s="96">
        <f>+E13</f>
        <v>0</v>
      </c>
      <c r="F62" s="115">
        <v>10</v>
      </c>
      <c r="G62" s="116">
        <f>+E62*F62</f>
        <v>0</v>
      </c>
      <c r="H62" s="117"/>
      <c r="J62" s="118"/>
      <c r="K62" s="119">
        <v>0</v>
      </c>
      <c r="L62" s="120"/>
      <c r="O62" s="9">
        <f>F62*0.8</f>
        <v>8</v>
      </c>
    </row>
    <row r="63" spans="1:15" s="4" customFormat="1" ht="16.5" thickBot="1" x14ac:dyDescent="0.3">
      <c r="A63" s="47"/>
      <c r="B63" s="121" t="s">
        <v>38</v>
      </c>
      <c r="C63" s="122"/>
      <c r="D63" s="122"/>
      <c r="E63" s="46">
        <f>SUM(E58:E62)</f>
        <v>1</v>
      </c>
      <c r="F63" s="123"/>
      <c r="G63" s="124"/>
      <c r="H63" s="125">
        <f>SUM(G58:G62)</f>
        <v>65</v>
      </c>
      <c r="J63" s="126" t="s">
        <v>7</v>
      </c>
      <c r="K63" s="127"/>
      <c r="L63" s="128">
        <f>SUM(L58:L62)</f>
        <v>51.65</v>
      </c>
    </row>
    <row r="64" spans="1:15" s="4" customFormat="1" x14ac:dyDescent="0.25">
      <c r="A64" s="47"/>
      <c r="B64" s="47"/>
      <c r="C64" s="47"/>
      <c r="D64" s="47"/>
      <c r="E64" s="55"/>
      <c r="F64" s="129"/>
      <c r="G64" s="130"/>
      <c r="H64" s="130"/>
    </row>
    <row r="65" spans="1:8" x14ac:dyDescent="0.25">
      <c r="B65" s="23"/>
      <c r="C65" s="23"/>
      <c r="D65" s="23"/>
      <c r="E65" s="131"/>
      <c r="F65" s="132"/>
      <c r="G65" s="133"/>
      <c r="H65" s="134"/>
    </row>
    <row r="66" spans="1:8" ht="16.5" thickBot="1" x14ac:dyDescent="0.3">
      <c r="A66" s="57" t="s">
        <v>39</v>
      </c>
      <c r="B66" s="58"/>
      <c r="C66" s="58"/>
      <c r="D66" s="58"/>
      <c r="E66" s="135"/>
      <c r="F66" s="136"/>
      <c r="G66" s="137"/>
      <c r="H66" s="138"/>
    </row>
    <row r="67" spans="1:8" ht="16.5" thickTop="1" x14ac:dyDescent="0.25">
      <c r="B67" s="23"/>
      <c r="C67" s="23"/>
      <c r="D67" s="23"/>
      <c r="E67" s="131"/>
      <c r="F67" s="132"/>
      <c r="G67" s="133"/>
      <c r="H67" s="134"/>
    </row>
    <row r="68" spans="1:8" x14ac:dyDescent="0.25">
      <c r="B68" s="67" t="s">
        <v>28</v>
      </c>
      <c r="C68" s="68"/>
      <c r="D68" s="69"/>
      <c r="E68" s="70" t="s">
        <v>4</v>
      </c>
      <c r="F68" s="71" t="s">
        <v>29</v>
      </c>
      <c r="G68" s="71"/>
      <c r="H68" s="71"/>
    </row>
    <row r="69" spans="1:8" x14ac:dyDescent="0.25">
      <c r="B69" s="75"/>
      <c r="C69" s="76"/>
      <c r="D69" s="77"/>
      <c r="E69" s="78"/>
      <c r="F69" s="79" t="s">
        <v>30</v>
      </c>
      <c r="G69" s="80" t="s">
        <v>31</v>
      </c>
      <c r="H69" s="80" t="s">
        <v>7</v>
      </c>
    </row>
    <row r="70" spans="1:8" x14ac:dyDescent="0.25">
      <c r="B70" s="84"/>
      <c r="C70" s="85"/>
      <c r="D70" s="86"/>
      <c r="E70" s="87" t="s">
        <v>32</v>
      </c>
      <c r="F70" s="88" t="s">
        <v>33</v>
      </c>
      <c r="G70" s="89" t="s">
        <v>34</v>
      </c>
      <c r="H70" s="89" t="s">
        <v>34</v>
      </c>
    </row>
    <row r="71" spans="1:8" x14ac:dyDescent="0.25">
      <c r="B71" s="93"/>
      <c r="C71" s="94" t="s">
        <v>8</v>
      </c>
      <c r="D71" s="95"/>
      <c r="E71" s="96">
        <f>+E7</f>
        <v>1</v>
      </c>
      <c r="F71" s="97">
        <v>52</v>
      </c>
      <c r="G71" s="139">
        <f t="shared" ref="G71:G77" si="1">+E71*F71</f>
        <v>52</v>
      </c>
      <c r="H71" s="99"/>
    </row>
    <row r="72" spans="1:8" x14ac:dyDescent="0.25">
      <c r="B72" s="103"/>
      <c r="C72" s="140" t="s">
        <v>9</v>
      </c>
      <c r="D72" s="105" t="s">
        <v>10</v>
      </c>
      <c r="E72" s="96">
        <f t="shared" ref="E72:E77" si="2">+E8</f>
        <v>0</v>
      </c>
      <c r="F72" s="106">
        <v>30</v>
      </c>
      <c r="G72" s="141">
        <f t="shared" si="1"/>
        <v>0</v>
      </c>
      <c r="H72" s="108"/>
    </row>
    <row r="73" spans="1:8" x14ac:dyDescent="0.25">
      <c r="B73" s="103"/>
      <c r="C73" s="140"/>
      <c r="D73" s="105" t="s">
        <v>13</v>
      </c>
      <c r="E73" s="96">
        <f t="shared" si="2"/>
        <v>0</v>
      </c>
      <c r="F73" s="106">
        <v>35</v>
      </c>
      <c r="G73" s="141">
        <f t="shared" si="1"/>
        <v>0</v>
      </c>
      <c r="H73" s="108"/>
    </row>
    <row r="74" spans="1:8" x14ac:dyDescent="0.25">
      <c r="B74" s="103"/>
      <c r="C74" s="142" t="s">
        <v>12</v>
      </c>
      <c r="D74" s="105" t="s">
        <v>10</v>
      </c>
      <c r="E74" s="96">
        <f t="shared" si="2"/>
        <v>0</v>
      </c>
      <c r="F74" s="106">
        <v>25</v>
      </c>
      <c r="G74" s="141">
        <f t="shared" si="1"/>
        <v>0</v>
      </c>
      <c r="H74" s="108"/>
    </row>
    <row r="75" spans="1:8" x14ac:dyDescent="0.25">
      <c r="B75" s="103"/>
      <c r="C75" s="143"/>
      <c r="D75" s="105" t="s">
        <v>13</v>
      </c>
      <c r="E75" s="96">
        <f t="shared" si="2"/>
        <v>0</v>
      </c>
      <c r="F75" s="106">
        <v>30</v>
      </c>
      <c r="G75" s="141">
        <f t="shared" si="1"/>
        <v>0</v>
      </c>
      <c r="H75" s="108"/>
    </row>
    <row r="76" spans="1:8" x14ac:dyDescent="0.25">
      <c r="B76" s="103"/>
      <c r="C76" s="104" t="s">
        <v>14</v>
      </c>
      <c r="D76" s="105"/>
      <c r="E76" s="96">
        <f t="shared" si="2"/>
        <v>0</v>
      </c>
      <c r="F76" s="106">
        <v>15</v>
      </c>
      <c r="G76" s="141">
        <f t="shared" si="1"/>
        <v>0</v>
      </c>
      <c r="H76" s="108"/>
    </row>
    <row r="77" spans="1:8" x14ac:dyDescent="0.25">
      <c r="B77" s="112"/>
      <c r="C77" s="113" t="s">
        <v>15</v>
      </c>
      <c r="D77" s="114"/>
      <c r="E77" s="144">
        <f t="shared" si="2"/>
        <v>0</v>
      </c>
      <c r="F77" s="115">
        <v>8</v>
      </c>
      <c r="G77" s="145">
        <f t="shared" si="1"/>
        <v>0</v>
      </c>
      <c r="H77" s="117"/>
    </row>
    <row r="78" spans="1:8" s="4" customFormat="1" x14ac:dyDescent="0.25">
      <c r="A78" s="47"/>
      <c r="B78" s="146" t="s">
        <v>40</v>
      </c>
      <c r="C78" s="147"/>
      <c r="D78" s="148"/>
      <c r="E78" s="46">
        <f>SUM(E71:E77)</f>
        <v>1</v>
      </c>
      <c r="F78" s="149"/>
      <c r="G78" s="150"/>
      <c r="H78" s="151">
        <f>SUM(G71:G77)</f>
        <v>52</v>
      </c>
    </row>
    <row r="79" spans="1:8" s="4" customFormat="1" x14ac:dyDescent="0.25">
      <c r="A79" s="47"/>
      <c r="B79" s="47"/>
      <c r="C79" s="47"/>
      <c r="D79" s="47"/>
      <c r="E79" s="55"/>
      <c r="F79" s="152"/>
      <c r="G79" s="153"/>
      <c r="H79" s="153"/>
    </row>
    <row r="80" spans="1:8" s="4" customFormat="1" x14ac:dyDescent="0.25">
      <c r="A80" s="47"/>
      <c r="B80" s="154"/>
      <c r="C80" s="155"/>
      <c r="D80" s="155"/>
      <c r="E80" s="156"/>
      <c r="F80" s="157"/>
      <c r="G80" s="158"/>
      <c r="H80" s="159" t="s">
        <v>41</v>
      </c>
    </row>
    <row r="81" spans="1:8" s="4" customFormat="1" x14ac:dyDescent="0.25">
      <c r="A81" s="47"/>
      <c r="B81" s="146"/>
      <c r="C81" s="147" t="s">
        <v>42</v>
      </c>
      <c r="D81" s="147"/>
      <c r="E81" s="160"/>
      <c r="F81" s="161"/>
      <c r="G81" s="162"/>
      <c r="H81" s="163">
        <f>H78/E78</f>
        <v>52</v>
      </c>
    </row>
    <row r="82" spans="1:8" s="4" customFormat="1" x14ac:dyDescent="0.25">
      <c r="A82" s="47"/>
      <c r="B82" s="47"/>
      <c r="C82" s="47"/>
      <c r="D82" s="47"/>
      <c r="E82" s="55"/>
      <c r="F82" s="152"/>
      <c r="G82" s="153"/>
      <c r="H82" s="153"/>
    </row>
    <row r="83" spans="1:8" s="4" customFormat="1" x14ac:dyDescent="0.25">
      <c r="A83" s="47"/>
      <c r="B83" s="47"/>
      <c r="C83" s="47"/>
      <c r="D83" s="47"/>
      <c r="E83" s="55"/>
      <c r="F83" s="152"/>
      <c r="G83" s="153"/>
      <c r="H83" s="153"/>
    </row>
    <row r="84" spans="1:8" ht="16.5" thickBot="1" x14ac:dyDescent="0.3">
      <c r="A84" s="57" t="s">
        <v>43</v>
      </c>
      <c r="B84" s="58"/>
      <c r="C84" s="58"/>
      <c r="D84" s="58"/>
      <c r="E84" s="135"/>
      <c r="F84" s="61"/>
      <c r="G84" s="137"/>
      <c r="H84" s="138"/>
    </row>
    <row r="85" spans="1:8" ht="16.5" thickTop="1" x14ac:dyDescent="0.25">
      <c r="B85" s="23"/>
      <c r="C85" s="23"/>
      <c r="D85" s="23"/>
      <c r="E85" s="131"/>
      <c r="F85" s="15"/>
      <c r="G85" s="133"/>
      <c r="H85" s="134"/>
    </row>
    <row r="86" spans="1:8" ht="31.5" x14ac:dyDescent="0.25">
      <c r="B86" s="164"/>
      <c r="C86" s="165"/>
      <c r="D86" s="166"/>
      <c r="E86" s="167" t="s">
        <v>4</v>
      </c>
      <c r="F86" s="168"/>
      <c r="G86" s="169"/>
      <c r="H86" s="170" t="s">
        <v>44</v>
      </c>
    </row>
    <row r="87" spans="1:8" s="4" customFormat="1" x14ac:dyDescent="0.25">
      <c r="A87" s="47"/>
      <c r="B87" s="146" t="s">
        <v>45</v>
      </c>
      <c r="C87" s="147"/>
      <c r="D87" s="148"/>
      <c r="E87" s="171">
        <f>+E78</f>
        <v>1</v>
      </c>
      <c r="F87" s="172"/>
      <c r="G87" s="173"/>
      <c r="H87" s="174">
        <f>+H63-H78</f>
        <v>13</v>
      </c>
    </row>
    <row r="88" spans="1:8" s="4" customFormat="1" x14ac:dyDescent="0.25">
      <c r="A88" s="47"/>
      <c r="B88" s="47"/>
      <c r="C88" s="47"/>
      <c r="D88" s="47"/>
      <c r="E88" s="56"/>
      <c r="F88" s="175"/>
      <c r="G88" s="176"/>
      <c r="H88" s="177"/>
    </row>
    <row r="89" spans="1:8" x14ac:dyDescent="0.25">
      <c r="B89" s="23"/>
      <c r="C89" s="23"/>
      <c r="D89" s="23"/>
      <c r="E89" s="131"/>
      <c r="F89" s="15"/>
      <c r="G89" s="133"/>
      <c r="H89" s="134"/>
    </row>
    <row r="90" spans="1:8" ht="16.5" thickBot="1" x14ac:dyDescent="0.3">
      <c r="A90" s="57" t="s">
        <v>46</v>
      </c>
      <c r="B90" s="58"/>
      <c r="C90" s="178"/>
      <c r="D90" s="178"/>
      <c r="E90" s="135"/>
      <c r="F90" s="61"/>
      <c r="G90" s="137"/>
      <c r="H90" s="138"/>
    </row>
    <row r="91" spans="1:8" ht="16.5" thickTop="1" x14ac:dyDescent="0.25">
      <c r="B91" s="23"/>
      <c r="C91" s="179"/>
      <c r="D91" s="179"/>
      <c r="E91" s="131"/>
      <c r="F91" s="15"/>
      <c r="G91" s="133"/>
      <c r="H91" s="134"/>
    </row>
    <row r="92" spans="1:8" x14ac:dyDescent="0.25">
      <c r="A92" s="180" t="s">
        <v>47</v>
      </c>
      <c r="B92" s="23"/>
      <c r="C92" s="23"/>
      <c r="D92" s="179"/>
      <c r="E92" s="131"/>
      <c r="F92" s="15"/>
      <c r="G92" s="133"/>
      <c r="H92" s="134"/>
    </row>
    <row r="93" spans="1:8" x14ac:dyDescent="0.25">
      <c r="B93" s="181" t="s">
        <v>48</v>
      </c>
      <c r="C93" s="182"/>
      <c r="D93" s="183"/>
      <c r="E93" s="184" t="s">
        <v>4</v>
      </c>
      <c r="F93" s="185" t="s">
        <v>49</v>
      </c>
      <c r="G93" s="186" t="s">
        <v>29</v>
      </c>
      <c r="H93" s="187"/>
    </row>
    <row r="94" spans="1:8" x14ac:dyDescent="0.25">
      <c r="B94" s="188"/>
      <c r="C94" s="189"/>
      <c r="D94" s="190"/>
      <c r="E94" s="191"/>
      <c r="F94" s="192"/>
      <c r="G94" s="80" t="s">
        <v>31</v>
      </c>
      <c r="H94" s="193" t="s">
        <v>7</v>
      </c>
    </row>
    <row r="95" spans="1:8" x14ac:dyDescent="0.25">
      <c r="B95" s="194"/>
      <c r="C95" s="195"/>
      <c r="D95" s="196"/>
      <c r="E95" s="197" t="s">
        <v>50</v>
      </c>
      <c r="F95" s="88" t="s">
        <v>33</v>
      </c>
      <c r="G95" s="198" t="s">
        <v>34</v>
      </c>
      <c r="H95" s="199" t="s">
        <v>34</v>
      </c>
    </row>
    <row r="96" spans="1:8" x14ac:dyDescent="0.25">
      <c r="B96" s="103"/>
      <c r="C96" s="94" t="s">
        <v>8</v>
      </c>
      <c r="D96" s="94"/>
      <c r="E96" s="96">
        <f>+E18</f>
        <v>1</v>
      </c>
      <c r="F96" s="97">
        <v>52</v>
      </c>
      <c r="G96" s="98">
        <f t="shared" ref="G96:G102" si="3">+E96*F96</f>
        <v>52</v>
      </c>
      <c r="H96" s="99"/>
    </row>
    <row r="97" spans="1:8" x14ac:dyDescent="0.25">
      <c r="B97" s="103"/>
      <c r="C97" s="140" t="s">
        <v>9</v>
      </c>
      <c r="D97" s="104" t="s">
        <v>10</v>
      </c>
      <c r="E97" s="96">
        <f t="shared" ref="E97:E102" si="4">+E19</f>
        <v>0</v>
      </c>
      <c r="F97" s="200">
        <v>30</v>
      </c>
      <c r="G97" s="107">
        <f t="shared" si="3"/>
        <v>0</v>
      </c>
      <c r="H97" s="108"/>
    </row>
    <row r="98" spans="1:8" x14ac:dyDescent="0.25">
      <c r="B98" s="103"/>
      <c r="C98" s="140"/>
      <c r="D98" s="104" t="s">
        <v>13</v>
      </c>
      <c r="E98" s="96">
        <f t="shared" si="4"/>
        <v>0</v>
      </c>
      <c r="F98" s="200">
        <v>35</v>
      </c>
      <c r="G98" s="107">
        <f t="shared" si="3"/>
        <v>0</v>
      </c>
      <c r="H98" s="108"/>
    </row>
    <row r="99" spans="1:8" x14ac:dyDescent="0.25">
      <c r="B99" s="103"/>
      <c r="C99" s="142" t="s">
        <v>12</v>
      </c>
      <c r="D99" s="104" t="s">
        <v>10</v>
      </c>
      <c r="E99" s="96">
        <f t="shared" si="4"/>
        <v>0</v>
      </c>
      <c r="F99" s="200">
        <v>25</v>
      </c>
      <c r="G99" s="107">
        <f t="shared" si="3"/>
        <v>0</v>
      </c>
      <c r="H99" s="108"/>
    </row>
    <row r="100" spans="1:8" x14ac:dyDescent="0.25">
      <c r="B100" s="103"/>
      <c r="C100" s="143"/>
      <c r="D100" s="104" t="s">
        <v>13</v>
      </c>
      <c r="E100" s="96">
        <f t="shared" si="4"/>
        <v>0</v>
      </c>
      <c r="F100" s="200">
        <v>30</v>
      </c>
      <c r="G100" s="107">
        <f t="shared" si="3"/>
        <v>0</v>
      </c>
      <c r="H100" s="108"/>
    </row>
    <row r="101" spans="1:8" x14ac:dyDescent="0.25">
      <c r="B101" s="103"/>
      <c r="C101" s="104" t="s">
        <v>14</v>
      </c>
      <c r="D101" s="104"/>
      <c r="E101" s="96">
        <f t="shared" si="4"/>
        <v>0</v>
      </c>
      <c r="F101" s="200">
        <v>15</v>
      </c>
      <c r="G101" s="107">
        <f t="shared" si="3"/>
        <v>0</v>
      </c>
      <c r="H101" s="108"/>
    </row>
    <row r="102" spans="1:8" x14ac:dyDescent="0.25">
      <c r="B102" s="103"/>
      <c r="C102" s="113" t="s">
        <v>15</v>
      </c>
      <c r="D102" s="113"/>
      <c r="E102" s="96">
        <f t="shared" si="4"/>
        <v>0</v>
      </c>
      <c r="F102" s="201">
        <v>8</v>
      </c>
      <c r="G102" s="116">
        <f t="shared" si="3"/>
        <v>0</v>
      </c>
      <c r="H102" s="117"/>
    </row>
    <row r="103" spans="1:8" s="4" customFormat="1" x14ac:dyDescent="0.25">
      <c r="A103" s="47"/>
      <c r="B103" s="121" t="s">
        <v>51</v>
      </c>
      <c r="C103" s="122"/>
      <c r="D103" s="122"/>
      <c r="E103" s="46">
        <f>SUM(E96:E102)</f>
        <v>1</v>
      </c>
      <c r="F103" s="202"/>
      <c r="G103" s="124"/>
      <c r="H103" s="125">
        <f>SUM(G96:G102)</f>
        <v>52</v>
      </c>
    </row>
    <row r="104" spans="1:8" x14ac:dyDescent="0.25">
      <c r="B104" s="103"/>
      <c r="C104" s="23"/>
      <c r="D104" s="23"/>
      <c r="E104" s="131"/>
      <c r="F104" s="15"/>
      <c r="G104" s="133"/>
      <c r="H104" s="203"/>
    </row>
    <row r="105" spans="1:8" x14ac:dyDescent="0.25">
      <c r="B105" s="181" t="s">
        <v>52</v>
      </c>
      <c r="C105" s="182"/>
      <c r="D105" s="183"/>
      <c r="E105" s="184" t="s">
        <v>4</v>
      </c>
      <c r="F105" s="185" t="s">
        <v>49</v>
      </c>
      <c r="G105" s="186" t="s">
        <v>29</v>
      </c>
      <c r="H105" s="187"/>
    </row>
    <row r="106" spans="1:8" x14ac:dyDescent="0.25">
      <c r="B106" s="188"/>
      <c r="C106" s="189"/>
      <c r="D106" s="190"/>
      <c r="E106" s="191"/>
      <c r="F106" s="192"/>
      <c r="G106" s="80" t="s">
        <v>31</v>
      </c>
      <c r="H106" s="80" t="s">
        <v>7</v>
      </c>
    </row>
    <row r="107" spans="1:8" x14ac:dyDescent="0.25">
      <c r="B107" s="194"/>
      <c r="C107" s="195"/>
      <c r="D107" s="196"/>
      <c r="E107" s="197" t="s">
        <v>50</v>
      </c>
      <c r="F107" s="88" t="s">
        <v>33</v>
      </c>
      <c r="G107" s="198" t="s">
        <v>34</v>
      </c>
      <c r="H107" s="198" t="s">
        <v>34</v>
      </c>
    </row>
    <row r="108" spans="1:8" x14ac:dyDescent="0.25">
      <c r="B108" s="103"/>
      <c r="C108" s="94" t="s">
        <v>8</v>
      </c>
      <c r="D108" s="94"/>
      <c r="E108" s="96">
        <f>+F18</f>
        <v>0</v>
      </c>
      <c r="F108" s="97">
        <v>52</v>
      </c>
      <c r="G108" s="98">
        <f t="shared" ref="G108:G114" si="5">+E108*F108</f>
        <v>0</v>
      </c>
      <c r="H108" s="204"/>
    </row>
    <row r="109" spans="1:8" x14ac:dyDescent="0.25">
      <c r="B109" s="103"/>
      <c r="C109" s="140" t="s">
        <v>9</v>
      </c>
      <c r="D109" s="104" t="s">
        <v>10</v>
      </c>
      <c r="E109" s="96">
        <f t="shared" ref="E109:E114" si="6">+F19</f>
        <v>0</v>
      </c>
      <c r="F109" s="200">
        <v>30</v>
      </c>
      <c r="G109" s="107">
        <f t="shared" si="5"/>
        <v>0</v>
      </c>
      <c r="H109" s="205"/>
    </row>
    <row r="110" spans="1:8" x14ac:dyDescent="0.25">
      <c r="B110" s="103"/>
      <c r="C110" s="140"/>
      <c r="D110" s="104" t="s">
        <v>13</v>
      </c>
      <c r="E110" s="96">
        <f t="shared" si="6"/>
        <v>0</v>
      </c>
      <c r="F110" s="200">
        <v>35</v>
      </c>
      <c r="G110" s="107">
        <f t="shared" si="5"/>
        <v>0</v>
      </c>
      <c r="H110" s="205"/>
    </row>
    <row r="111" spans="1:8" x14ac:dyDescent="0.25">
      <c r="B111" s="103"/>
      <c r="C111" s="142" t="s">
        <v>12</v>
      </c>
      <c r="D111" s="104" t="s">
        <v>10</v>
      </c>
      <c r="E111" s="96">
        <f t="shared" si="6"/>
        <v>0</v>
      </c>
      <c r="F111" s="200">
        <v>25</v>
      </c>
      <c r="G111" s="107">
        <f t="shared" si="5"/>
        <v>0</v>
      </c>
      <c r="H111" s="205"/>
    </row>
    <row r="112" spans="1:8" x14ac:dyDescent="0.25">
      <c r="B112" s="103"/>
      <c r="C112" s="143"/>
      <c r="D112" s="104" t="s">
        <v>13</v>
      </c>
      <c r="E112" s="96">
        <f t="shared" si="6"/>
        <v>0</v>
      </c>
      <c r="F112" s="200">
        <v>30</v>
      </c>
      <c r="G112" s="107">
        <f t="shared" si="5"/>
        <v>0</v>
      </c>
      <c r="H112" s="205"/>
    </row>
    <row r="113" spans="1:10" x14ac:dyDescent="0.25">
      <c r="B113" s="103"/>
      <c r="C113" s="104" t="s">
        <v>14</v>
      </c>
      <c r="D113" s="104"/>
      <c r="E113" s="96">
        <f t="shared" si="6"/>
        <v>0</v>
      </c>
      <c r="F113" s="200">
        <v>15</v>
      </c>
      <c r="G113" s="107">
        <f t="shared" si="5"/>
        <v>0</v>
      </c>
      <c r="H113" s="205"/>
    </row>
    <row r="114" spans="1:10" x14ac:dyDescent="0.25">
      <c r="B114" s="103"/>
      <c r="C114" s="113" t="s">
        <v>15</v>
      </c>
      <c r="D114" s="113"/>
      <c r="E114" s="96">
        <f t="shared" si="6"/>
        <v>0</v>
      </c>
      <c r="F114" s="201">
        <v>8</v>
      </c>
      <c r="G114" s="116">
        <f t="shared" si="5"/>
        <v>0</v>
      </c>
      <c r="H114" s="206"/>
    </row>
    <row r="115" spans="1:10" s="4" customFormat="1" x14ac:dyDescent="0.25">
      <c r="A115" s="47"/>
      <c r="B115" s="121" t="s">
        <v>53</v>
      </c>
      <c r="C115" s="122"/>
      <c r="D115" s="122"/>
      <c r="E115" s="46">
        <f>SUM(E108:E114)</f>
        <v>0</v>
      </c>
      <c r="F115" s="202"/>
      <c r="G115" s="124"/>
      <c r="H115" s="125">
        <f>SUM(G108:G114)</f>
        <v>0</v>
      </c>
    </row>
    <row r="116" spans="1:10" x14ac:dyDescent="0.25">
      <c r="B116" s="103"/>
      <c r="C116" s="23"/>
      <c r="D116" s="23"/>
      <c r="E116" s="131"/>
      <c r="F116" s="15"/>
      <c r="G116" s="133"/>
      <c r="H116" s="203"/>
    </row>
    <row r="117" spans="1:10" ht="31.5" x14ac:dyDescent="0.25">
      <c r="B117" s="181" t="s">
        <v>54</v>
      </c>
      <c r="C117" s="182"/>
      <c r="D117" s="183"/>
      <c r="E117" s="144" t="s">
        <v>4</v>
      </c>
      <c r="F117" s="207" t="s">
        <v>55</v>
      </c>
      <c r="G117" s="208" t="s">
        <v>56</v>
      </c>
      <c r="H117" s="209" t="s">
        <v>57</v>
      </c>
    </row>
    <row r="118" spans="1:10" x14ac:dyDescent="0.25">
      <c r="B118" s="194"/>
      <c r="C118" s="195"/>
      <c r="D118" s="196"/>
      <c r="E118" s="197" t="s">
        <v>32</v>
      </c>
      <c r="F118" s="88" t="s">
        <v>34</v>
      </c>
      <c r="G118" s="210" t="s">
        <v>58</v>
      </c>
      <c r="H118" s="211" t="s">
        <v>34</v>
      </c>
    </row>
    <row r="119" spans="1:10" x14ac:dyDescent="0.25">
      <c r="B119" s="103"/>
      <c r="C119" s="94" t="s">
        <v>51</v>
      </c>
      <c r="D119" s="94"/>
      <c r="E119" s="96">
        <f>+E103</f>
        <v>1</v>
      </c>
      <c r="F119" s="212">
        <f>+H103</f>
        <v>52</v>
      </c>
      <c r="G119" s="213"/>
      <c r="H119" s="203"/>
    </row>
    <row r="120" spans="1:10" x14ac:dyDescent="0.25">
      <c r="B120" s="103"/>
      <c r="C120" s="113" t="s">
        <v>59</v>
      </c>
      <c r="D120" s="113"/>
      <c r="E120" s="214">
        <f>+E115</f>
        <v>0</v>
      </c>
      <c r="F120" s="215">
        <f>+H115</f>
        <v>0</v>
      </c>
      <c r="G120" s="80"/>
      <c r="H120" s="203"/>
    </row>
    <row r="121" spans="1:10" s="4" customFormat="1" x14ac:dyDescent="0.25">
      <c r="A121" s="47"/>
      <c r="B121" s="121" t="s">
        <v>60</v>
      </c>
      <c r="C121" s="122"/>
      <c r="D121" s="122"/>
      <c r="E121" s="46">
        <f>+E103+E115</f>
        <v>1</v>
      </c>
      <c r="F121" s="216">
        <f>+H115+H103</f>
        <v>52</v>
      </c>
      <c r="G121" s="217">
        <v>0.05</v>
      </c>
      <c r="H121" s="218">
        <f>+F121*G121</f>
        <v>2.6</v>
      </c>
    </row>
    <row r="122" spans="1:10" x14ac:dyDescent="0.25">
      <c r="B122" s="23"/>
      <c r="C122" s="23"/>
      <c r="D122" s="23"/>
      <c r="E122" s="131"/>
      <c r="F122" s="15"/>
      <c r="G122" s="133"/>
      <c r="H122" s="134"/>
    </row>
    <row r="123" spans="1:10" x14ac:dyDescent="0.25">
      <c r="A123" s="180" t="s">
        <v>61</v>
      </c>
      <c r="B123" s="23"/>
      <c r="C123" s="23"/>
      <c r="D123" s="23"/>
      <c r="E123" s="131"/>
      <c r="F123" s="23"/>
      <c r="G123" s="23"/>
      <c r="H123" s="15"/>
      <c r="I123" s="8"/>
      <c r="J123" s="219"/>
    </row>
    <row r="124" spans="1:10" x14ac:dyDescent="0.25">
      <c r="B124" s="181" t="s">
        <v>62</v>
      </c>
      <c r="C124" s="182"/>
      <c r="D124" s="183"/>
      <c r="E124" s="184" t="s">
        <v>4</v>
      </c>
      <c r="F124" s="185" t="s">
        <v>49</v>
      </c>
      <c r="G124" s="186" t="s">
        <v>29</v>
      </c>
      <c r="H124" s="187"/>
      <c r="I124" s="8"/>
      <c r="J124" s="219"/>
    </row>
    <row r="125" spans="1:10" x14ac:dyDescent="0.25">
      <c r="B125" s="188"/>
      <c r="C125" s="189"/>
      <c r="D125" s="190"/>
      <c r="E125" s="191"/>
      <c r="F125" s="192"/>
      <c r="G125" s="80" t="s">
        <v>31</v>
      </c>
      <c r="H125" s="80" t="s">
        <v>7</v>
      </c>
      <c r="I125" s="8"/>
      <c r="J125" s="219"/>
    </row>
    <row r="126" spans="1:10" x14ac:dyDescent="0.25">
      <c r="B126" s="194"/>
      <c r="C126" s="195"/>
      <c r="D126" s="196"/>
      <c r="E126" s="197" t="s">
        <v>50</v>
      </c>
      <c r="F126" s="88" t="s">
        <v>33</v>
      </c>
      <c r="G126" s="198" t="s">
        <v>34</v>
      </c>
      <c r="H126" s="198" t="s">
        <v>34</v>
      </c>
      <c r="I126" s="8"/>
      <c r="J126" s="219"/>
    </row>
    <row r="127" spans="1:10" x14ac:dyDescent="0.25">
      <c r="B127" s="93"/>
      <c r="C127" s="94" t="s">
        <v>8</v>
      </c>
      <c r="D127" s="95"/>
      <c r="E127" s="96">
        <f>+E29</f>
        <v>1</v>
      </c>
      <c r="F127" s="97">
        <v>52</v>
      </c>
      <c r="G127" s="139">
        <f t="shared" ref="G127:G133" si="7">+E127*F127</f>
        <v>52</v>
      </c>
      <c r="H127" s="99"/>
      <c r="I127" s="8"/>
      <c r="J127" s="219"/>
    </row>
    <row r="128" spans="1:10" x14ac:dyDescent="0.25">
      <c r="B128" s="103"/>
      <c r="C128" s="140" t="s">
        <v>9</v>
      </c>
      <c r="D128" s="105" t="s">
        <v>10</v>
      </c>
      <c r="E128" s="96">
        <f t="shared" ref="E128:E133" si="8">+E30</f>
        <v>0</v>
      </c>
      <c r="F128" s="200">
        <v>30</v>
      </c>
      <c r="G128" s="141">
        <f t="shared" si="7"/>
        <v>0</v>
      </c>
      <c r="H128" s="108"/>
      <c r="I128" s="8"/>
      <c r="J128" s="219"/>
    </row>
    <row r="129" spans="1:8" x14ac:dyDescent="0.25">
      <c r="B129" s="103"/>
      <c r="C129" s="140"/>
      <c r="D129" s="105" t="s">
        <v>13</v>
      </c>
      <c r="E129" s="96">
        <f t="shared" si="8"/>
        <v>0</v>
      </c>
      <c r="F129" s="200">
        <v>35</v>
      </c>
      <c r="G129" s="141">
        <f t="shared" si="7"/>
        <v>0</v>
      </c>
      <c r="H129" s="108"/>
    </row>
    <row r="130" spans="1:8" x14ac:dyDescent="0.25">
      <c r="B130" s="103"/>
      <c r="C130" s="142" t="s">
        <v>12</v>
      </c>
      <c r="D130" s="105" t="s">
        <v>10</v>
      </c>
      <c r="E130" s="96">
        <f t="shared" si="8"/>
        <v>0</v>
      </c>
      <c r="F130" s="200">
        <v>25</v>
      </c>
      <c r="G130" s="141">
        <f t="shared" si="7"/>
        <v>0</v>
      </c>
      <c r="H130" s="108"/>
    </row>
    <row r="131" spans="1:8" x14ac:dyDescent="0.25">
      <c r="B131" s="103"/>
      <c r="C131" s="143"/>
      <c r="D131" s="105" t="s">
        <v>13</v>
      </c>
      <c r="E131" s="96">
        <f t="shared" si="8"/>
        <v>0</v>
      </c>
      <c r="F131" s="200">
        <v>30</v>
      </c>
      <c r="G131" s="141">
        <f t="shared" si="7"/>
        <v>0</v>
      </c>
      <c r="H131" s="108"/>
    </row>
    <row r="132" spans="1:8" x14ac:dyDescent="0.25">
      <c r="B132" s="103"/>
      <c r="C132" s="104" t="s">
        <v>14</v>
      </c>
      <c r="D132" s="105"/>
      <c r="E132" s="96">
        <f t="shared" si="8"/>
        <v>0</v>
      </c>
      <c r="F132" s="200">
        <v>15</v>
      </c>
      <c r="G132" s="141">
        <f t="shared" si="7"/>
        <v>0</v>
      </c>
      <c r="H132" s="108"/>
    </row>
    <row r="133" spans="1:8" x14ac:dyDescent="0.25">
      <c r="B133" s="112"/>
      <c r="C133" s="113" t="s">
        <v>15</v>
      </c>
      <c r="D133" s="114"/>
      <c r="E133" s="96">
        <f t="shared" si="8"/>
        <v>0</v>
      </c>
      <c r="F133" s="201">
        <v>8</v>
      </c>
      <c r="G133" s="145">
        <f t="shared" si="7"/>
        <v>0</v>
      </c>
      <c r="H133" s="117"/>
    </row>
    <row r="134" spans="1:8" s="4" customFormat="1" x14ac:dyDescent="0.25">
      <c r="A134" s="47"/>
      <c r="B134" s="121" t="s">
        <v>63</v>
      </c>
      <c r="C134" s="122"/>
      <c r="D134" s="122"/>
      <c r="E134" s="46">
        <f>SUM(E127:E133)</f>
        <v>1</v>
      </c>
      <c r="F134" s="202"/>
      <c r="G134" s="220"/>
      <c r="H134" s="125">
        <f>SUM(G127:G133)</f>
        <v>52</v>
      </c>
    </row>
    <row r="135" spans="1:8" x14ac:dyDescent="0.25">
      <c r="B135" s="23"/>
      <c r="C135" s="23"/>
      <c r="D135" s="23"/>
      <c r="E135" s="131"/>
      <c r="F135" s="15"/>
      <c r="G135" s="134"/>
      <c r="H135" s="134"/>
    </row>
    <row r="136" spans="1:8" x14ac:dyDescent="0.25">
      <c r="B136" s="23"/>
      <c r="C136" s="23"/>
      <c r="D136" s="23"/>
      <c r="E136" s="63"/>
      <c r="F136" s="133"/>
      <c r="G136" s="23"/>
      <c r="H136" s="23"/>
    </row>
    <row r="137" spans="1:8" x14ac:dyDescent="0.25">
      <c r="B137" s="181" t="s">
        <v>64</v>
      </c>
      <c r="C137" s="182"/>
      <c r="D137" s="183"/>
      <c r="E137" s="184" t="s">
        <v>4</v>
      </c>
      <c r="F137" s="185" t="s">
        <v>49</v>
      </c>
      <c r="G137" s="186" t="s">
        <v>29</v>
      </c>
      <c r="H137" s="187"/>
    </row>
    <row r="138" spans="1:8" x14ac:dyDescent="0.25">
      <c r="B138" s="188"/>
      <c r="C138" s="189"/>
      <c r="D138" s="190"/>
      <c r="E138" s="191"/>
      <c r="F138" s="192"/>
      <c r="G138" s="80" t="s">
        <v>31</v>
      </c>
      <c r="H138" s="80" t="s">
        <v>7</v>
      </c>
    </row>
    <row r="139" spans="1:8" x14ac:dyDescent="0.25">
      <c r="B139" s="194"/>
      <c r="C139" s="195"/>
      <c r="D139" s="196"/>
      <c r="E139" s="197" t="s">
        <v>50</v>
      </c>
      <c r="F139" s="88" t="s">
        <v>33</v>
      </c>
      <c r="G139" s="198" t="s">
        <v>34</v>
      </c>
      <c r="H139" s="198" t="s">
        <v>34</v>
      </c>
    </row>
    <row r="140" spans="1:8" x14ac:dyDescent="0.25">
      <c r="B140" s="93"/>
      <c r="C140" s="94" t="s">
        <v>8</v>
      </c>
      <c r="D140" s="95"/>
      <c r="E140" s="96">
        <f t="shared" ref="E140:E146" si="9">+F29</f>
        <v>0</v>
      </c>
      <c r="F140" s="97">
        <v>52</v>
      </c>
      <c r="G140" s="98">
        <f t="shared" ref="G140:G146" si="10">+E140*F140</f>
        <v>0</v>
      </c>
      <c r="H140" s="99"/>
    </row>
    <row r="141" spans="1:8" x14ac:dyDescent="0.25">
      <c r="B141" s="103"/>
      <c r="C141" s="140" t="s">
        <v>9</v>
      </c>
      <c r="D141" s="105" t="s">
        <v>10</v>
      </c>
      <c r="E141" s="221">
        <f t="shared" si="9"/>
        <v>0</v>
      </c>
      <c r="F141" s="200">
        <v>30</v>
      </c>
      <c r="G141" s="107">
        <f t="shared" si="10"/>
        <v>0</v>
      </c>
      <c r="H141" s="108"/>
    </row>
    <row r="142" spans="1:8" x14ac:dyDescent="0.25">
      <c r="B142" s="103"/>
      <c r="C142" s="140"/>
      <c r="D142" s="105" t="s">
        <v>13</v>
      </c>
      <c r="E142" s="221">
        <f t="shared" si="9"/>
        <v>0</v>
      </c>
      <c r="F142" s="200">
        <v>35</v>
      </c>
      <c r="G142" s="107">
        <f t="shared" si="10"/>
        <v>0</v>
      </c>
      <c r="H142" s="108"/>
    </row>
    <row r="143" spans="1:8" x14ac:dyDescent="0.25">
      <c r="B143" s="103"/>
      <c r="C143" s="142" t="s">
        <v>12</v>
      </c>
      <c r="D143" s="105" t="s">
        <v>10</v>
      </c>
      <c r="E143" s="221">
        <f t="shared" si="9"/>
        <v>0</v>
      </c>
      <c r="F143" s="200">
        <v>25</v>
      </c>
      <c r="G143" s="107">
        <f t="shared" si="10"/>
        <v>0</v>
      </c>
      <c r="H143" s="108"/>
    </row>
    <row r="144" spans="1:8" x14ac:dyDescent="0.25">
      <c r="B144" s="103"/>
      <c r="C144" s="143"/>
      <c r="D144" s="105" t="s">
        <v>13</v>
      </c>
      <c r="E144" s="221">
        <f t="shared" si="9"/>
        <v>0</v>
      </c>
      <c r="F144" s="200">
        <v>30</v>
      </c>
      <c r="G144" s="107">
        <f t="shared" si="10"/>
        <v>0</v>
      </c>
      <c r="H144" s="108"/>
    </row>
    <row r="145" spans="1:8" x14ac:dyDescent="0.25">
      <c r="B145" s="103"/>
      <c r="C145" s="104" t="s">
        <v>14</v>
      </c>
      <c r="D145" s="105"/>
      <c r="E145" s="221">
        <f t="shared" si="9"/>
        <v>0</v>
      </c>
      <c r="F145" s="200">
        <v>15</v>
      </c>
      <c r="G145" s="107">
        <f t="shared" si="10"/>
        <v>0</v>
      </c>
      <c r="H145" s="108"/>
    </row>
    <row r="146" spans="1:8" x14ac:dyDescent="0.25">
      <c r="B146" s="112"/>
      <c r="C146" s="113" t="s">
        <v>15</v>
      </c>
      <c r="D146" s="114"/>
      <c r="E146" s="221">
        <f t="shared" si="9"/>
        <v>0</v>
      </c>
      <c r="F146" s="201">
        <v>8</v>
      </c>
      <c r="G146" s="116">
        <f t="shared" si="10"/>
        <v>0</v>
      </c>
      <c r="H146" s="117"/>
    </row>
    <row r="147" spans="1:8" s="4" customFormat="1" x14ac:dyDescent="0.25">
      <c r="A147" s="47"/>
      <c r="B147" s="121" t="s">
        <v>65</v>
      </c>
      <c r="C147" s="122"/>
      <c r="D147" s="122"/>
      <c r="E147" s="46">
        <f>SUM(E140:E146)</f>
        <v>0</v>
      </c>
      <c r="F147" s="202"/>
      <c r="G147" s="124"/>
      <c r="H147" s="125">
        <f>SUM(G140:G146)</f>
        <v>0</v>
      </c>
    </row>
    <row r="148" spans="1:8" x14ac:dyDescent="0.25">
      <c r="B148" s="23"/>
      <c r="C148" s="23"/>
      <c r="D148" s="23"/>
      <c r="E148" s="131"/>
      <c r="F148" s="15"/>
      <c r="G148" s="133"/>
      <c r="H148" s="134"/>
    </row>
    <row r="149" spans="1:8" ht="31.5" x14ac:dyDescent="0.25">
      <c r="B149" s="181" t="s">
        <v>66</v>
      </c>
      <c r="C149" s="182"/>
      <c r="D149" s="183"/>
      <c r="E149" s="144" t="s">
        <v>4</v>
      </c>
      <c r="F149" s="207" t="s">
        <v>55</v>
      </c>
      <c r="G149" s="213" t="s">
        <v>56</v>
      </c>
      <c r="H149" s="209" t="s">
        <v>57</v>
      </c>
    </row>
    <row r="150" spans="1:8" x14ac:dyDescent="0.25">
      <c r="B150" s="194"/>
      <c r="C150" s="195"/>
      <c r="D150" s="196"/>
      <c r="E150" s="197" t="s">
        <v>32</v>
      </c>
      <c r="F150" s="88" t="s">
        <v>34</v>
      </c>
      <c r="G150" s="198" t="s">
        <v>58</v>
      </c>
      <c r="H150" s="211" t="s">
        <v>34</v>
      </c>
    </row>
    <row r="151" spans="1:8" x14ac:dyDescent="0.25">
      <c r="B151" s="93"/>
      <c r="C151" s="94" t="s">
        <v>67</v>
      </c>
      <c r="D151" s="95"/>
      <c r="E151" s="96">
        <f>+E134</f>
        <v>1</v>
      </c>
      <c r="F151" s="222">
        <f>+H134</f>
        <v>52</v>
      </c>
      <c r="G151" s="80"/>
      <c r="H151" s="223"/>
    </row>
    <row r="152" spans="1:8" x14ac:dyDescent="0.25">
      <c r="B152" s="112"/>
      <c r="C152" s="113" t="s">
        <v>68</v>
      </c>
      <c r="D152" s="114"/>
      <c r="E152" s="214">
        <f>+E147</f>
        <v>0</v>
      </c>
      <c r="F152" s="224">
        <f>+H147</f>
        <v>0</v>
      </c>
      <c r="G152" s="80"/>
      <c r="H152" s="223"/>
    </row>
    <row r="153" spans="1:8" s="4" customFormat="1" x14ac:dyDescent="0.25">
      <c r="A153" s="47"/>
      <c r="B153" s="121" t="s">
        <v>69</v>
      </c>
      <c r="C153" s="122"/>
      <c r="D153" s="122"/>
      <c r="E153" s="46">
        <f>+E134+E147</f>
        <v>1</v>
      </c>
      <c r="F153" s="216">
        <f>+H147+H134</f>
        <v>52</v>
      </c>
      <c r="G153" s="225">
        <v>0.05</v>
      </c>
      <c r="H153" s="125">
        <f>+G153*F153</f>
        <v>2.6</v>
      </c>
    </row>
    <row r="154" spans="1:8" x14ac:dyDescent="0.25">
      <c r="B154" s="23"/>
      <c r="C154" s="23"/>
      <c r="D154" s="23"/>
      <c r="E154" s="131"/>
      <c r="F154" s="15"/>
      <c r="G154" s="133"/>
      <c r="H154" s="134"/>
    </row>
    <row r="155" spans="1:8" s="230" customFormat="1" x14ac:dyDescent="0.25">
      <c r="A155" s="180" t="s">
        <v>70</v>
      </c>
      <c r="B155" s="179"/>
      <c r="C155" s="179"/>
      <c r="D155" s="179"/>
      <c r="E155" s="226"/>
      <c r="F155" s="227"/>
      <c r="G155" s="228"/>
      <c r="H155" s="229"/>
    </row>
    <row r="156" spans="1:8" x14ac:dyDescent="0.25">
      <c r="B156" s="181" t="s">
        <v>71</v>
      </c>
      <c r="C156" s="182"/>
      <c r="D156" s="183"/>
      <c r="E156" s="184" t="s">
        <v>4</v>
      </c>
      <c r="F156" s="185" t="s">
        <v>49</v>
      </c>
      <c r="G156" s="186" t="s">
        <v>29</v>
      </c>
      <c r="H156" s="187"/>
    </row>
    <row r="157" spans="1:8" x14ac:dyDescent="0.25">
      <c r="B157" s="188"/>
      <c r="C157" s="189"/>
      <c r="D157" s="190"/>
      <c r="E157" s="191"/>
      <c r="F157" s="192"/>
      <c r="G157" s="80" t="s">
        <v>31</v>
      </c>
      <c r="H157" s="80" t="s">
        <v>7</v>
      </c>
    </row>
    <row r="158" spans="1:8" x14ac:dyDescent="0.25">
      <c r="B158" s="194"/>
      <c r="C158" s="195"/>
      <c r="D158" s="196"/>
      <c r="E158" s="231" t="s">
        <v>50</v>
      </c>
      <c r="F158" s="88" t="s">
        <v>33</v>
      </c>
      <c r="G158" s="198" t="s">
        <v>34</v>
      </c>
      <c r="H158" s="198" t="s">
        <v>34</v>
      </c>
    </row>
    <row r="159" spans="1:8" x14ac:dyDescent="0.25">
      <c r="B159" s="93"/>
      <c r="C159" s="94" t="s">
        <v>8</v>
      </c>
      <c r="D159" s="94"/>
      <c r="E159" s="232">
        <v>0</v>
      </c>
      <c r="F159" s="233">
        <v>52</v>
      </c>
      <c r="G159" s="98">
        <f t="shared" ref="G159:G165" si="11">+E159*F159</f>
        <v>0</v>
      </c>
      <c r="H159" s="99"/>
    </row>
    <row r="160" spans="1:8" x14ac:dyDescent="0.25">
      <c r="B160" s="103"/>
      <c r="C160" s="140" t="s">
        <v>9</v>
      </c>
      <c r="D160" s="104" t="s">
        <v>10</v>
      </c>
      <c r="E160" s="234">
        <v>0</v>
      </c>
      <c r="F160" s="235">
        <v>30</v>
      </c>
      <c r="G160" s="107">
        <f t="shared" si="11"/>
        <v>0</v>
      </c>
      <c r="H160" s="108"/>
    </row>
    <row r="161" spans="1:8" x14ac:dyDescent="0.25">
      <c r="B161" s="103"/>
      <c r="C161" s="140"/>
      <c r="D161" s="104" t="s">
        <v>13</v>
      </c>
      <c r="E161" s="234">
        <v>0</v>
      </c>
      <c r="F161" s="235">
        <v>35</v>
      </c>
      <c r="G161" s="107">
        <f t="shared" si="11"/>
        <v>0</v>
      </c>
      <c r="H161" s="108"/>
    </row>
    <row r="162" spans="1:8" x14ac:dyDescent="0.25">
      <c r="B162" s="103"/>
      <c r="C162" s="142" t="s">
        <v>12</v>
      </c>
      <c r="D162" s="104" t="s">
        <v>10</v>
      </c>
      <c r="E162" s="234">
        <v>0</v>
      </c>
      <c r="F162" s="235">
        <v>25</v>
      </c>
      <c r="G162" s="107">
        <f t="shared" si="11"/>
        <v>0</v>
      </c>
      <c r="H162" s="108"/>
    </row>
    <row r="163" spans="1:8" x14ac:dyDescent="0.25">
      <c r="B163" s="103"/>
      <c r="C163" s="143"/>
      <c r="D163" s="104" t="s">
        <v>13</v>
      </c>
      <c r="E163" s="234">
        <v>0</v>
      </c>
      <c r="F163" s="235">
        <v>30</v>
      </c>
      <c r="G163" s="107">
        <f t="shared" si="11"/>
        <v>0</v>
      </c>
      <c r="H163" s="108"/>
    </row>
    <row r="164" spans="1:8" x14ac:dyDescent="0.25">
      <c r="B164" s="103"/>
      <c r="C164" s="104" t="s">
        <v>14</v>
      </c>
      <c r="D164" s="104"/>
      <c r="E164" s="234">
        <v>0</v>
      </c>
      <c r="F164" s="235">
        <v>15</v>
      </c>
      <c r="G164" s="107">
        <f t="shared" si="11"/>
        <v>0</v>
      </c>
      <c r="H164" s="108"/>
    </row>
    <row r="165" spans="1:8" x14ac:dyDescent="0.25">
      <c r="B165" s="112"/>
      <c r="C165" s="113" t="s">
        <v>15</v>
      </c>
      <c r="D165" s="113"/>
      <c r="E165" s="236">
        <v>0</v>
      </c>
      <c r="F165" s="237">
        <v>8</v>
      </c>
      <c r="G165" s="116">
        <f t="shared" si="11"/>
        <v>0</v>
      </c>
      <c r="H165" s="117"/>
    </row>
    <row r="166" spans="1:8" s="4" customFormat="1" x14ac:dyDescent="0.25">
      <c r="A166" s="47"/>
      <c r="B166" s="164"/>
      <c r="C166" s="165" t="s">
        <v>72</v>
      </c>
      <c r="D166" s="165"/>
      <c r="E166" s="238">
        <f>SUM(E159:E165)</f>
        <v>0</v>
      </c>
      <c r="F166" s="239"/>
      <c r="G166" s="169"/>
      <c r="H166" s="125">
        <f>SUM(G159:G165)</f>
        <v>0</v>
      </c>
    </row>
    <row r="167" spans="1:8" x14ac:dyDescent="0.25">
      <c r="B167" s="23"/>
      <c r="C167" s="23"/>
      <c r="D167" s="23"/>
      <c r="E167" s="131"/>
      <c r="F167" s="15"/>
      <c r="G167" s="133"/>
      <c r="H167" s="134"/>
    </row>
    <row r="168" spans="1:8" ht="31.5" x14ac:dyDescent="0.25">
      <c r="B168" s="181" t="s">
        <v>73</v>
      </c>
      <c r="C168" s="182"/>
      <c r="D168" s="182"/>
      <c r="E168" s="183"/>
      <c r="F168" s="207" t="s">
        <v>55</v>
      </c>
      <c r="G168" s="213" t="s">
        <v>56</v>
      </c>
      <c r="H168" s="209" t="s">
        <v>57</v>
      </c>
    </row>
    <row r="169" spans="1:8" x14ac:dyDescent="0.25">
      <c r="B169" s="194"/>
      <c r="C169" s="195"/>
      <c r="D169" s="195"/>
      <c r="E169" s="196"/>
      <c r="F169" s="88" t="s">
        <v>34</v>
      </c>
      <c r="G169" s="198" t="s">
        <v>58</v>
      </c>
      <c r="H169" s="211" t="s">
        <v>34</v>
      </c>
    </row>
    <row r="170" spans="1:8" x14ac:dyDescent="0.25">
      <c r="B170" s="121" t="s">
        <v>74</v>
      </c>
      <c r="C170" s="122"/>
      <c r="D170" s="122"/>
      <c r="E170" s="240"/>
      <c r="F170" s="241">
        <f>+H166</f>
        <v>0</v>
      </c>
      <c r="G170" s="217">
        <v>0.05</v>
      </c>
      <c r="H170" s="125">
        <f>+G170*F170</f>
        <v>0</v>
      </c>
    </row>
    <row r="171" spans="1:8" x14ac:dyDescent="0.25">
      <c r="B171" s="23"/>
      <c r="C171" s="23"/>
      <c r="D171" s="23"/>
      <c r="E171" s="131"/>
      <c r="F171" s="15"/>
      <c r="G171" s="133"/>
      <c r="H171" s="134"/>
    </row>
    <row r="172" spans="1:8" s="230" customFormat="1" x14ac:dyDescent="0.25">
      <c r="A172" s="180" t="s">
        <v>75</v>
      </c>
      <c r="B172" s="179"/>
      <c r="C172" s="179"/>
      <c r="D172" s="179"/>
      <c r="E172" s="226"/>
      <c r="F172" s="227"/>
      <c r="G172" s="228"/>
      <c r="H172" s="228"/>
    </row>
    <row r="173" spans="1:8" x14ac:dyDescent="0.25">
      <c r="B173" s="67" t="s">
        <v>28</v>
      </c>
      <c r="C173" s="68"/>
      <c r="D173" s="69"/>
      <c r="E173" s="184" t="s">
        <v>4</v>
      </c>
      <c r="F173" s="185" t="s">
        <v>49</v>
      </c>
      <c r="G173" s="186" t="s">
        <v>29</v>
      </c>
      <c r="H173" s="187"/>
    </row>
    <row r="174" spans="1:8" x14ac:dyDescent="0.25">
      <c r="B174" s="75"/>
      <c r="C174" s="76"/>
      <c r="D174" s="77"/>
      <c r="E174" s="191"/>
      <c r="F174" s="192"/>
      <c r="G174" s="80" t="s">
        <v>31</v>
      </c>
      <c r="H174" s="80" t="s">
        <v>7</v>
      </c>
    </row>
    <row r="175" spans="1:8" x14ac:dyDescent="0.25">
      <c r="B175" s="84"/>
      <c r="C175" s="85"/>
      <c r="D175" s="86"/>
      <c r="E175" s="197" t="s">
        <v>50</v>
      </c>
      <c r="F175" s="88" t="s">
        <v>33</v>
      </c>
      <c r="G175" s="198" t="s">
        <v>34</v>
      </c>
      <c r="H175" s="198" t="s">
        <v>34</v>
      </c>
    </row>
    <row r="176" spans="1:8" x14ac:dyDescent="0.25">
      <c r="B176" s="93"/>
      <c r="C176" s="94" t="s">
        <v>8</v>
      </c>
      <c r="D176" s="95"/>
      <c r="E176" s="96">
        <f>+G40</f>
        <v>1</v>
      </c>
      <c r="F176" s="97">
        <v>52</v>
      </c>
      <c r="G176" s="98">
        <f t="shared" ref="G176:G182" si="12">+E176*F176</f>
        <v>52</v>
      </c>
      <c r="H176" s="99"/>
    </row>
    <row r="177" spans="1:8" x14ac:dyDescent="0.25">
      <c r="B177" s="103"/>
      <c r="C177" s="140" t="s">
        <v>9</v>
      </c>
      <c r="D177" s="105" t="s">
        <v>10</v>
      </c>
      <c r="E177" s="96">
        <f t="shared" ref="E177:E182" si="13">+G41</f>
        <v>0</v>
      </c>
      <c r="F177" s="200">
        <v>30</v>
      </c>
      <c r="G177" s="107">
        <f t="shared" si="12"/>
        <v>0</v>
      </c>
      <c r="H177" s="108"/>
    </row>
    <row r="178" spans="1:8" x14ac:dyDescent="0.25">
      <c r="B178" s="103"/>
      <c r="C178" s="140"/>
      <c r="D178" s="105" t="s">
        <v>13</v>
      </c>
      <c r="E178" s="96">
        <f t="shared" si="13"/>
        <v>0</v>
      </c>
      <c r="F178" s="200">
        <v>35</v>
      </c>
      <c r="G178" s="107">
        <f t="shared" si="12"/>
        <v>0</v>
      </c>
      <c r="H178" s="108"/>
    </row>
    <row r="179" spans="1:8" x14ac:dyDescent="0.25">
      <c r="B179" s="103"/>
      <c r="C179" s="142" t="s">
        <v>12</v>
      </c>
      <c r="D179" s="105" t="s">
        <v>10</v>
      </c>
      <c r="E179" s="96">
        <f t="shared" si="13"/>
        <v>0</v>
      </c>
      <c r="F179" s="200">
        <v>25</v>
      </c>
      <c r="G179" s="107">
        <f t="shared" si="12"/>
        <v>0</v>
      </c>
      <c r="H179" s="108"/>
    </row>
    <row r="180" spans="1:8" x14ac:dyDescent="0.25">
      <c r="B180" s="103"/>
      <c r="C180" s="143"/>
      <c r="D180" s="105" t="s">
        <v>13</v>
      </c>
      <c r="E180" s="96">
        <f t="shared" si="13"/>
        <v>0</v>
      </c>
      <c r="F180" s="200">
        <v>30</v>
      </c>
      <c r="G180" s="107">
        <f t="shared" si="12"/>
        <v>0</v>
      </c>
      <c r="H180" s="108"/>
    </row>
    <row r="181" spans="1:8" x14ac:dyDescent="0.25">
      <c r="B181" s="103"/>
      <c r="C181" s="104" t="s">
        <v>14</v>
      </c>
      <c r="D181" s="105"/>
      <c r="E181" s="96">
        <f t="shared" si="13"/>
        <v>0</v>
      </c>
      <c r="F181" s="200">
        <v>15</v>
      </c>
      <c r="G181" s="107">
        <f t="shared" si="12"/>
        <v>0</v>
      </c>
      <c r="H181" s="108"/>
    </row>
    <row r="182" spans="1:8" x14ac:dyDescent="0.25">
      <c r="B182" s="103"/>
      <c r="C182" s="242" t="s">
        <v>15</v>
      </c>
      <c r="D182" s="243"/>
      <c r="E182" s="96">
        <f t="shared" si="13"/>
        <v>0</v>
      </c>
      <c r="F182" s="201">
        <v>8</v>
      </c>
      <c r="G182" s="244">
        <f t="shared" si="12"/>
        <v>0</v>
      </c>
      <c r="H182" s="117"/>
    </row>
    <row r="183" spans="1:8" s="4" customFormat="1" x14ac:dyDescent="0.25">
      <c r="A183" s="47"/>
      <c r="B183" s="121" t="s">
        <v>76</v>
      </c>
      <c r="C183" s="122"/>
      <c r="D183" s="122"/>
      <c r="E183" s="46">
        <f>SUM(E176:E182)</f>
        <v>1</v>
      </c>
      <c r="F183" s="202"/>
      <c r="G183" s="124"/>
      <c r="H183" s="125">
        <f>SUM(G176:G182)</f>
        <v>52</v>
      </c>
    </row>
    <row r="184" spans="1:8" x14ac:dyDescent="0.25">
      <c r="B184" s="23"/>
      <c r="C184" s="23"/>
      <c r="D184" s="23"/>
      <c r="E184" s="131"/>
      <c r="F184" s="15"/>
      <c r="G184" s="133"/>
      <c r="H184" s="134"/>
    </row>
    <row r="185" spans="1:8" s="230" customFormat="1" x14ac:dyDescent="0.25">
      <c r="A185" s="180" t="s">
        <v>77</v>
      </c>
      <c r="B185" s="179"/>
      <c r="C185" s="179"/>
      <c r="D185" s="179"/>
      <c r="E185" s="226"/>
      <c r="F185" s="227"/>
      <c r="G185" s="228"/>
      <c r="H185" s="229"/>
    </row>
    <row r="186" spans="1:8" ht="31.5" x14ac:dyDescent="0.25">
      <c r="B186" s="67"/>
      <c r="C186" s="68"/>
      <c r="D186" s="68"/>
      <c r="E186" s="69"/>
      <c r="F186" s="207" t="s">
        <v>55</v>
      </c>
      <c r="G186" s="213" t="s">
        <v>56</v>
      </c>
      <c r="H186" s="209" t="s">
        <v>57</v>
      </c>
    </row>
    <row r="187" spans="1:8" x14ac:dyDescent="0.25">
      <c r="B187" s="84"/>
      <c r="C187" s="85"/>
      <c r="D187" s="85"/>
      <c r="E187" s="86"/>
      <c r="F187" s="88" t="s">
        <v>34</v>
      </c>
      <c r="G187" s="198" t="s">
        <v>58</v>
      </c>
      <c r="H187" s="211" t="s">
        <v>34</v>
      </c>
    </row>
    <row r="188" spans="1:8" s="4" customFormat="1" x14ac:dyDescent="0.25">
      <c r="A188" s="47"/>
      <c r="B188" s="121" t="s">
        <v>78</v>
      </c>
      <c r="C188" s="122"/>
      <c r="D188" s="122"/>
      <c r="E188" s="245"/>
      <c r="F188" s="246">
        <f>+IF(G50&gt;1,H78,0)</f>
        <v>0</v>
      </c>
      <c r="G188" s="217">
        <v>0.05</v>
      </c>
      <c r="H188" s="125">
        <f>+F188*G188</f>
        <v>0</v>
      </c>
    </row>
    <row r="189" spans="1:8" x14ac:dyDescent="0.25">
      <c r="B189" s="23"/>
      <c r="C189" s="23"/>
      <c r="D189" s="23"/>
      <c r="E189" s="131"/>
      <c r="F189" s="15"/>
      <c r="G189" s="133"/>
      <c r="H189" s="134"/>
    </row>
    <row r="190" spans="1:8" s="230" customFormat="1" x14ac:dyDescent="0.25">
      <c r="A190" s="180" t="s">
        <v>79</v>
      </c>
      <c r="B190" s="179"/>
      <c r="C190" s="179"/>
      <c r="D190" s="179"/>
      <c r="E190" s="226"/>
      <c r="F190" s="227"/>
      <c r="G190" s="228"/>
      <c r="H190" s="229"/>
    </row>
    <row r="191" spans="1:8" x14ac:dyDescent="0.25">
      <c r="B191" s="67" t="s">
        <v>28</v>
      </c>
      <c r="C191" s="68"/>
      <c r="D191" s="69"/>
      <c r="E191" s="184" t="s">
        <v>4</v>
      </c>
      <c r="F191" s="185" t="s">
        <v>49</v>
      </c>
      <c r="G191" s="186" t="s">
        <v>29</v>
      </c>
      <c r="H191" s="187"/>
    </row>
    <row r="192" spans="1:8" x14ac:dyDescent="0.25">
      <c r="B192" s="75"/>
      <c r="C192" s="76"/>
      <c r="D192" s="77"/>
      <c r="E192" s="191"/>
      <c r="F192" s="192"/>
      <c r="G192" s="80" t="s">
        <v>31</v>
      </c>
      <c r="H192" s="80" t="s">
        <v>7</v>
      </c>
    </row>
    <row r="193" spans="1:15" x14ac:dyDescent="0.25">
      <c r="B193" s="84"/>
      <c r="C193" s="85"/>
      <c r="D193" s="86"/>
      <c r="E193" s="197" t="s">
        <v>50</v>
      </c>
      <c r="F193" s="88" t="s">
        <v>33</v>
      </c>
      <c r="G193" s="198" t="s">
        <v>34</v>
      </c>
      <c r="H193" s="198" t="s">
        <v>34</v>
      </c>
    </row>
    <row r="194" spans="1:15" x14ac:dyDescent="0.25">
      <c r="B194" s="93"/>
      <c r="C194" s="94" t="s">
        <v>8</v>
      </c>
      <c r="D194" s="95"/>
      <c r="E194" s="96">
        <f t="shared" ref="E194:E200" si="14">+F7</f>
        <v>0</v>
      </c>
      <c r="F194" s="97">
        <v>52</v>
      </c>
      <c r="G194" s="98">
        <f t="shared" ref="G194:G200" si="15">+E194*F194*70%</f>
        <v>0</v>
      </c>
      <c r="H194" s="99"/>
    </row>
    <row r="195" spans="1:15" x14ac:dyDescent="0.25">
      <c r="B195" s="103"/>
      <c r="C195" s="140" t="s">
        <v>9</v>
      </c>
      <c r="D195" s="105" t="s">
        <v>10</v>
      </c>
      <c r="E195" s="221">
        <f t="shared" si="14"/>
        <v>0</v>
      </c>
      <c r="F195" s="200">
        <v>30</v>
      </c>
      <c r="G195" s="107">
        <f t="shared" si="15"/>
        <v>0</v>
      </c>
      <c r="H195" s="108"/>
    </row>
    <row r="196" spans="1:15" x14ac:dyDescent="0.25">
      <c r="B196" s="103"/>
      <c r="C196" s="140"/>
      <c r="D196" s="105" t="s">
        <v>13</v>
      </c>
      <c r="E196" s="221">
        <f t="shared" si="14"/>
        <v>0</v>
      </c>
      <c r="F196" s="200">
        <v>35</v>
      </c>
      <c r="G196" s="107">
        <f t="shared" si="15"/>
        <v>0</v>
      </c>
      <c r="H196" s="108"/>
    </row>
    <row r="197" spans="1:15" x14ac:dyDescent="0.25">
      <c r="B197" s="103"/>
      <c r="C197" s="142" t="s">
        <v>12</v>
      </c>
      <c r="D197" s="105" t="s">
        <v>10</v>
      </c>
      <c r="E197" s="221">
        <f t="shared" si="14"/>
        <v>0</v>
      </c>
      <c r="F197" s="200">
        <v>25</v>
      </c>
      <c r="G197" s="107">
        <f t="shared" si="15"/>
        <v>0</v>
      </c>
      <c r="H197" s="108"/>
    </row>
    <row r="198" spans="1:15" x14ac:dyDescent="0.25">
      <c r="B198" s="103"/>
      <c r="C198" s="143"/>
      <c r="D198" s="105" t="s">
        <v>13</v>
      </c>
      <c r="E198" s="221">
        <f t="shared" si="14"/>
        <v>0</v>
      </c>
      <c r="F198" s="200">
        <v>30</v>
      </c>
      <c r="G198" s="107">
        <f t="shared" si="15"/>
        <v>0</v>
      </c>
      <c r="H198" s="108"/>
    </row>
    <row r="199" spans="1:15" x14ac:dyDescent="0.25">
      <c r="B199" s="103"/>
      <c r="C199" s="104" t="s">
        <v>14</v>
      </c>
      <c r="D199" s="105"/>
      <c r="E199" s="221">
        <f t="shared" si="14"/>
        <v>0</v>
      </c>
      <c r="F199" s="200">
        <v>15</v>
      </c>
      <c r="G199" s="107">
        <f t="shared" si="15"/>
        <v>0</v>
      </c>
      <c r="H199" s="108"/>
    </row>
    <row r="200" spans="1:15" x14ac:dyDescent="0.25">
      <c r="B200" s="112"/>
      <c r="C200" s="113" t="s">
        <v>15</v>
      </c>
      <c r="D200" s="114"/>
      <c r="E200" s="221">
        <f t="shared" si="14"/>
        <v>0</v>
      </c>
      <c r="F200" s="201">
        <v>8</v>
      </c>
      <c r="G200" s="116">
        <f t="shared" si="15"/>
        <v>0</v>
      </c>
      <c r="H200" s="117"/>
    </row>
    <row r="201" spans="1:15" s="4" customFormat="1" x14ac:dyDescent="0.25">
      <c r="A201" s="47"/>
      <c r="B201" s="121" t="s">
        <v>80</v>
      </c>
      <c r="C201" s="122"/>
      <c r="D201" s="122"/>
      <c r="E201" s="46">
        <f>SUM(E194:E200)</f>
        <v>0</v>
      </c>
      <c r="F201" s="202"/>
      <c r="G201" s="124"/>
      <c r="H201" s="125">
        <f>SUM(G194:G200)</f>
        <v>0</v>
      </c>
    </row>
    <row r="202" spans="1:15" x14ac:dyDescent="0.25">
      <c r="B202" s="23"/>
      <c r="C202" s="23"/>
      <c r="D202" s="23"/>
      <c r="E202" s="131"/>
      <c r="F202" s="15"/>
      <c r="G202" s="133"/>
      <c r="H202" s="134"/>
    </row>
    <row r="203" spans="1:15" s="230" customFormat="1" x14ac:dyDescent="0.25">
      <c r="A203" s="180" t="s">
        <v>81</v>
      </c>
      <c r="B203" s="179"/>
      <c r="C203" s="179"/>
      <c r="D203" s="179"/>
      <c r="E203" s="226"/>
      <c r="F203" s="247"/>
      <c r="G203" s="248"/>
      <c r="H203" s="179"/>
    </row>
    <row r="204" spans="1:15" ht="31.5" x14ac:dyDescent="0.25">
      <c r="B204" s="67"/>
      <c r="C204" s="69"/>
      <c r="D204" s="249" t="s">
        <v>82</v>
      </c>
      <c r="E204" s="144" t="s">
        <v>4</v>
      </c>
      <c r="F204" s="250" t="s">
        <v>83</v>
      </c>
      <c r="G204" s="207"/>
      <c r="H204" s="251" t="s">
        <v>84</v>
      </c>
      <c r="I204" s="252"/>
      <c r="J204" s="252"/>
      <c r="K204" s="253" t="s">
        <v>85</v>
      </c>
      <c r="L204" s="254"/>
      <c r="M204" s="254"/>
      <c r="N204" s="254"/>
      <c r="O204" s="255" t="s">
        <v>4</v>
      </c>
    </row>
    <row r="205" spans="1:15" x14ac:dyDescent="0.25">
      <c r="B205" s="84"/>
      <c r="C205" s="86"/>
      <c r="D205" s="77"/>
      <c r="E205" s="197" t="s">
        <v>50</v>
      </c>
      <c r="F205" s="256" t="s">
        <v>58</v>
      </c>
      <c r="G205" s="257"/>
      <c r="H205" s="198" t="s">
        <v>34</v>
      </c>
      <c r="I205" s="252"/>
      <c r="J205" s="252"/>
      <c r="K205" s="258">
        <v>100</v>
      </c>
      <c r="L205" s="252">
        <v>250</v>
      </c>
      <c r="M205" s="252">
        <v>500</v>
      </c>
      <c r="N205" s="252"/>
      <c r="O205" s="259"/>
    </row>
    <row r="206" spans="1:15" x14ac:dyDescent="0.25">
      <c r="B206" s="93"/>
      <c r="C206" s="260" t="s">
        <v>86</v>
      </c>
      <c r="D206" s="261" t="s">
        <v>87</v>
      </c>
      <c r="E206" s="63">
        <f>+O206</f>
        <v>1</v>
      </c>
      <c r="F206" s="262">
        <v>0.5</v>
      </c>
      <c r="G206" s="263"/>
      <c r="H206" s="264">
        <f>+E206*F206*$H$81</f>
        <v>26</v>
      </c>
      <c r="I206" s="252"/>
      <c r="J206" s="252"/>
      <c r="K206" s="258">
        <f>IF(E14&lt;K205,E14,IF(E14&gt;K205,0))</f>
        <v>1</v>
      </c>
      <c r="L206" s="252"/>
      <c r="M206" s="252"/>
      <c r="N206" s="252"/>
      <c r="O206" s="259">
        <f>+K206</f>
        <v>1</v>
      </c>
    </row>
    <row r="207" spans="1:15" x14ac:dyDescent="0.25">
      <c r="B207" s="103"/>
      <c r="C207" s="265"/>
      <c r="D207" s="266" t="s">
        <v>88</v>
      </c>
      <c r="E207" s="63">
        <f>+O207</f>
        <v>0</v>
      </c>
      <c r="F207" s="262">
        <v>0.3</v>
      </c>
      <c r="G207" s="263"/>
      <c r="H207" s="264">
        <f>+E207*F207*$H$81</f>
        <v>0</v>
      </c>
      <c r="I207" s="252"/>
      <c r="J207" s="252"/>
      <c r="K207" s="258"/>
      <c r="L207" s="252">
        <f>+IF(E14&gt;L205,0,IF(E14&lt;K205,0,IF(E14&gt;K205,E14)))</f>
        <v>0</v>
      </c>
      <c r="M207" s="252"/>
      <c r="N207" s="252"/>
      <c r="O207" s="259">
        <f>+L207</f>
        <v>0</v>
      </c>
    </row>
    <row r="208" spans="1:15" x14ac:dyDescent="0.25">
      <c r="B208" s="103"/>
      <c r="C208" s="265"/>
      <c r="D208" s="267" t="s">
        <v>89</v>
      </c>
      <c r="E208" s="63">
        <f>+O208</f>
        <v>0</v>
      </c>
      <c r="F208" s="262">
        <v>0.15</v>
      </c>
      <c r="G208" s="263"/>
      <c r="H208" s="264">
        <f>+E208*F208*$H$81</f>
        <v>0</v>
      </c>
      <c r="I208" s="252"/>
      <c r="J208" s="252"/>
      <c r="K208" s="268"/>
      <c r="L208" s="269"/>
      <c r="M208" s="269">
        <f>+IF(E14&gt;M205,0,IF(E14&lt;L205,0,IF(E14&gt;L205,E14,0)))</f>
        <v>0</v>
      </c>
      <c r="N208" s="269"/>
      <c r="O208" s="270">
        <f>+M208-L208</f>
        <v>0</v>
      </c>
    </row>
    <row r="209" spans="1:16" x14ac:dyDescent="0.25">
      <c r="B209" s="121" t="s">
        <v>90</v>
      </c>
      <c r="C209" s="122"/>
      <c r="D209" s="166"/>
      <c r="E209" s="271"/>
      <c r="F209" s="239"/>
      <c r="G209" s="169"/>
      <c r="H209" s="272">
        <f>SUM(H206:H208)</f>
        <v>26</v>
      </c>
    </row>
    <row r="210" spans="1:16" x14ac:dyDescent="0.25">
      <c r="B210" s="23"/>
      <c r="C210" s="23"/>
      <c r="D210" s="23"/>
      <c r="E210" s="131"/>
      <c r="F210" s="15"/>
      <c r="G210" s="133"/>
      <c r="H210" s="134"/>
      <c r="N210" s="4"/>
    </row>
    <row r="211" spans="1:16" s="230" customFormat="1" x14ac:dyDescent="0.25">
      <c r="A211" s="180" t="s">
        <v>91</v>
      </c>
      <c r="B211" s="179"/>
      <c r="C211" s="179"/>
      <c r="D211" s="179"/>
      <c r="E211" s="226"/>
      <c r="F211" s="227"/>
      <c r="G211" s="228"/>
      <c r="H211" s="229"/>
    </row>
    <row r="212" spans="1:16" ht="31.5" x14ac:dyDescent="0.25">
      <c r="B212" s="67"/>
      <c r="C212" s="69"/>
      <c r="D212" s="249" t="s">
        <v>82</v>
      </c>
      <c r="E212" s="273" t="s">
        <v>92</v>
      </c>
      <c r="F212" s="250" t="s">
        <v>93</v>
      </c>
      <c r="G212" s="207"/>
      <c r="H212" s="251" t="s">
        <v>94</v>
      </c>
      <c r="I212" s="252"/>
      <c r="J212" s="252"/>
      <c r="K212" s="253" t="s">
        <v>85</v>
      </c>
      <c r="L212" s="254"/>
      <c r="M212" s="254"/>
      <c r="N212" s="254"/>
      <c r="O212" s="274" t="s">
        <v>95</v>
      </c>
    </row>
    <row r="213" spans="1:16" x14ac:dyDescent="0.25">
      <c r="B213" s="84"/>
      <c r="C213" s="86"/>
      <c r="D213" s="77"/>
      <c r="E213" s="197" t="s">
        <v>50</v>
      </c>
      <c r="F213" s="256" t="s">
        <v>58</v>
      </c>
      <c r="G213" s="257"/>
      <c r="H213" s="198" t="s">
        <v>34</v>
      </c>
      <c r="I213" s="252"/>
      <c r="J213" s="252"/>
      <c r="K213" s="258">
        <v>2000</v>
      </c>
      <c r="L213" s="252">
        <v>5000</v>
      </c>
      <c r="M213" s="252">
        <v>10000</v>
      </c>
      <c r="N213" s="252"/>
      <c r="O213" s="259"/>
    </row>
    <row r="214" spans="1:16" x14ac:dyDescent="0.25">
      <c r="B214" s="93"/>
      <c r="C214" s="260" t="s">
        <v>96</v>
      </c>
      <c r="D214" s="261" t="s">
        <v>97</v>
      </c>
      <c r="E214" s="63">
        <f>+O214</f>
        <v>0</v>
      </c>
      <c r="F214" s="275">
        <v>0.05</v>
      </c>
      <c r="G214" s="276"/>
      <c r="H214" s="277">
        <f>($H$81*F214)*E214</f>
        <v>0</v>
      </c>
      <c r="I214" s="252"/>
      <c r="J214" s="252"/>
      <c r="K214" s="258">
        <f>IF($E$14&lt;$K$213,0,IF(($E$14&gt;$L$213),($L$213-$K$213),($E$14-$K$213)))</f>
        <v>0</v>
      </c>
      <c r="L214" s="252"/>
      <c r="M214" s="252"/>
      <c r="N214" s="252"/>
      <c r="O214" s="259">
        <f>+K214</f>
        <v>0</v>
      </c>
      <c r="P214" s="9">
        <f>IF((O214-K213&gt;0),(O214-K213),0)</f>
        <v>0</v>
      </c>
    </row>
    <row r="215" spans="1:16" x14ac:dyDescent="0.25">
      <c r="B215" s="103"/>
      <c r="C215" s="265"/>
      <c r="D215" s="266" t="s">
        <v>98</v>
      </c>
      <c r="E215" s="63">
        <f>+O215</f>
        <v>0</v>
      </c>
      <c r="F215" s="275">
        <v>0.15</v>
      </c>
      <c r="G215" s="276"/>
      <c r="H215" s="277">
        <f>H81*F215*E215</f>
        <v>0</v>
      </c>
      <c r="I215" s="252"/>
      <c r="J215" s="252"/>
      <c r="K215" s="258"/>
      <c r="L215" s="252">
        <f>IF(E14&lt;L213,0,IF(E14&gt;M213,(M213-L213),E14-L213))</f>
        <v>0</v>
      </c>
      <c r="M215" s="252"/>
      <c r="N215" s="252"/>
      <c r="O215" s="259">
        <f>+L215-M215</f>
        <v>0</v>
      </c>
      <c r="P215" s="9">
        <f>+IF((O215-L213&gt;0),(O215-L213),0)</f>
        <v>0</v>
      </c>
    </row>
    <row r="216" spans="1:16" x14ac:dyDescent="0.25">
      <c r="B216" s="103"/>
      <c r="C216" s="265"/>
      <c r="D216" s="267" t="s">
        <v>99</v>
      </c>
      <c r="E216" s="63">
        <f>+O216</f>
        <v>0</v>
      </c>
      <c r="F216" s="275">
        <v>0.25</v>
      </c>
      <c r="G216" s="276"/>
      <c r="H216" s="277">
        <f>H81*F216*E216</f>
        <v>0</v>
      </c>
      <c r="I216" s="252"/>
      <c r="J216" s="252"/>
      <c r="K216" s="268"/>
      <c r="L216" s="269"/>
      <c r="M216" s="269">
        <f>IF(E14&gt;M213,(E14-M213),0)</f>
        <v>0</v>
      </c>
      <c r="N216" s="269"/>
      <c r="O216" s="270">
        <f>+M216-N216</f>
        <v>0</v>
      </c>
      <c r="P216" s="9">
        <f>+IF((O216-M213&gt;0),(O216-M213),0)</f>
        <v>0</v>
      </c>
    </row>
    <row r="217" spans="1:16" x14ac:dyDescent="0.25">
      <c r="B217" s="121" t="s">
        <v>100</v>
      </c>
      <c r="C217" s="122"/>
      <c r="D217" s="278"/>
      <c r="E217" s="240"/>
      <c r="F217" s="202"/>
      <c r="G217" s="124"/>
      <c r="H217" s="125">
        <f>SUM(H214:H216)</f>
        <v>0</v>
      </c>
    </row>
    <row r="218" spans="1:16" x14ac:dyDescent="0.25">
      <c r="A218" s="279"/>
      <c r="B218" s="23"/>
      <c r="C218" s="23"/>
      <c r="D218" s="23"/>
      <c r="E218" s="131"/>
      <c r="F218" s="15"/>
      <c r="G218" s="133"/>
      <c r="H218" s="134"/>
    </row>
    <row r="219" spans="1:16" s="284" customFormat="1" x14ac:dyDescent="0.25">
      <c r="A219" s="279" t="s">
        <v>101</v>
      </c>
      <c r="B219" s="280"/>
      <c r="C219" s="280"/>
      <c r="D219" s="280"/>
      <c r="E219" s="281"/>
      <c r="F219" s="280"/>
      <c r="G219" s="282"/>
      <c r="H219" s="283"/>
    </row>
    <row r="220" spans="1:16" s="286" customFormat="1" x14ac:dyDescent="0.25">
      <c r="A220" s="152"/>
      <c r="B220" s="93"/>
      <c r="C220" s="182" t="s">
        <v>102</v>
      </c>
      <c r="D220" s="182"/>
      <c r="E220" s="183"/>
      <c r="F220" s="285" t="s">
        <v>103</v>
      </c>
      <c r="G220" s="187"/>
      <c r="H220" s="204" t="s">
        <v>7</v>
      </c>
    </row>
    <row r="221" spans="1:16" s="286" customFormat="1" x14ac:dyDescent="0.25">
      <c r="A221" s="152"/>
      <c r="B221" s="103"/>
      <c r="C221" s="189"/>
      <c r="D221" s="189"/>
      <c r="E221" s="190"/>
      <c r="F221" s="287" t="s">
        <v>104</v>
      </c>
      <c r="G221" s="223" t="s">
        <v>105</v>
      </c>
      <c r="H221" s="205"/>
    </row>
    <row r="222" spans="1:16" s="286" customFormat="1" x14ac:dyDescent="0.25">
      <c r="A222" s="152"/>
      <c r="B222" s="112"/>
      <c r="C222" s="195"/>
      <c r="D222" s="195"/>
      <c r="E222" s="196"/>
      <c r="F222" s="199" t="s">
        <v>34</v>
      </c>
      <c r="G222" s="288" t="s">
        <v>34</v>
      </c>
      <c r="H222" s="289" t="s">
        <v>34</v>
      </c>
    </row>
    <row r="223" spans="1:16" x14ac:dyDescent="0.25">
      <c r="B223" s="93"/>
      <c r="C223" s="94" t="s">
        <v>60</v>
      </c>
      <c r="D223" s="94"/>
      <c r="E223" s="290"/>
      <c r="F223" s="139">
        <f>+H121</f>
        <v>2.6</v>
      </c>
      <c r="G223" s="291"/>
      <c r="H223" s="204"/>
    </row>
    <row r="224" spans="1:16" x14ac:dyDescent="0.25">
      <c r="B224" s="103"/>
      <c r="C224" s="104" t="s">
        <v>69</v>
      </c>
      <c r="D224" s="104"/>
      <c r="E224" s="292"/>
      <c r="F224" s="141">
        <f>+H153</f>
        <v>2.6</v>
      </c>
      <c r="G224" s="293" t="s">
        <v>106</v>
      </c>
      <c r="H224" s="205"/>
    </row>
    <row r="225" spans="1:8" x14ac:dyDescent="0.25">
      <c r="B225" s="103"/>
      <c r="C225" s="104" t="s">
        <v>107</v>
      </c>
      <c r="D225" s="104"/>
      <c r="E225" s="292"/>
      <c r="F225" s="107">
        <f>+H170</f>
        <v>0</v>
      </c>
      <c r="G225" s="293"/>
      <c r="H225" s="205"/>
    </row>
    <row r="226" spans="1:8" x14ac:dyDescent="0.25">
      <c r="B226" s="103"/>
      <c r="C226" s="104" t="s">
        <v>76</v>
      </c>
      <c r="D226" s="104"/>
      <c r="E226" s="292"/>
      <c r="F226" s="141">
        <f>+H183</f>
        <v>52</v>
      </c>
      <c r="G226" s="293"/>
      <c r="H226" s="205"/>
    </row>
    <row r="227" spans="1:8" x14ac:dyDescent="0.25">
      <c r="B227" s="103"/>
      <c r="C227" s="104" t="s">
        <v>78</v>
      </c>
      <c r="D227" s="104"/>
      <c r="E227" s="292"/>
      <c r="F227" s="141">
        <f>+H188</f>
        <v>0</v>
      </c>
      <c r="G227" s="293"/>
      <c r="H227" s="205"/>
    </row>
    <row r="228" spans="1:8" x14ac:dyDescent="0.25">
      <c r="B228" s="103"/>
      <c r="C228" s="104" t="s">
        <v>80</v>
      </c>
      <c r="D228" s="104"/>
      <c r="E228" s="292"/>
      <c r="F228" s="141">
        <f>+H201</f>
        <v>0</v>
      </c>
      <c r="G228" s="293"/>
      <c r="H228" s="205"/>
    </row>
    <row r="229" spans="1:8" x14ac:dyDescent="0.25">
      <c r="B229" s="103"/>
      <c r="C229" s="104" t="s">
        <v>90</v>
      </c>
      <c r="D229" s="104"/>
      <c r="E229" s="292"/>
      <c r="F229" s="141">
        <f>+H209</f>
        <v>26</v>
      </c>
      <c r="G229" s="293"/>
      <c r="H229" s="205"/>
    </row>
    <row r="230" spans="1:8" x14ac:dyDescent="0.25">
      <c r="B230" s="112"/>
      <c r="C230" s="113" t="s">
        <v>100</v>
      </c>
      <c r="D230" s="113"/>
      <c r="E230" s="294"/>
      <c r="F230" s="295"/>
      <c r="G230" s="145">
        <f>-H217</f>
        <v>0</v>
      </c>
      <c r="H230" s="206"/>
    </row>
    <row r="231" spans="1:8" s="4" customFormat="1" x14ac:dyDescent="0.25">
      <c r="A231" s="47"/>
      <c r="B231" s="121" t="s">
        <v>108</v>
      </c>
      <c r="C231" s="122"/>
      <c r="D231" s="122"/>
      <c r="E231" s="245"/>
      <c r="F231" s="296">
        <f>SUM(F223:F230)</f>
        <v>83.2</v>
      </c>
      <c r="G231" s="296">
        <f>SUM(G223:G230)</f>
        <v>0</v>
      </c>
      <c r="H231" s="297">
        <f>+F231+G231</f>
        <v>83.2</v>
      </c>
    </row>
    <row r="232" spans="1:8" s="4" customFormat="1" x14ac:dyDescent="0.25">
      <c r="A232" s="47"/>
      <c r="B232" s="47"/>
      <c r="C232" s="47"/>
      <c r="D232" s="47"/>
      <c r="E232" s="56"/>
      <c r="F232" s="175"/>
      <c r="G232" s="175"/>
      <c r="H232" s="298"/>
    </row>
    <row r="233" spans="1:8" s="4" customFormat="1" x14ac:dyDescent="0.25">
      <c r="A233" s="47"/>
      <c r="B233" s="47"/>
      <c r="C233" s="47"/>
      <c r="D233" s="47"/>
      <c r="E233" s="56"/>
      <c r="F233" s="175"/>
      <c r="G233" s="175"/>
      <c r="H233" s="298"/>
    </row>
    <row r="234" spans="1:8" ht="16.5" thickBot="1" x14ac:dyDescent="0.3">
      <c r="A234" s="57" t="s">
        <v>109</v>
      </c>
      <c r="B234" s="58"/>
      <c r="C234" s="58"/>
      <c r="D234" s="58"/>
      <c r="E234" s="60"/>
      <c r="F234" s="299"/>
      <c r="G234" s="299"/>
      <c r="H234" s="300"/>
    </row>
    <row r="235" spans="1:8" ht="16.5" thickTop="1" x14ac:dyDescent="0.25">
      <c r="B235" s="23"/>
      <c r="C235" s="23"/>
      <c r="D235" s="23"/>
      <c r="E235" s="63"/>
      <c r="F235" s="301"/>
      <c r="G235" s="301"/>
      <c r="H235" s="302"/>
    </row>
    <row r="236" spans="1:8" x14ac:dyDescent="0.25">
      <c r="B236" s="181"/>
      <c r="C236" s="182"/>
      <c r="D236" s="182"/>
      <c r="E236" s="182"/>
      <c r="F236" s="182"/>
      <c r="G236" s="183"/>
      <c r="H236" s="303" t="s">
        <v>110</v>
      </c>
    </row>
    <row r="237" spans="1:8" x14ac:dyDescent="0.25">
      <c r="B237" s="194"/>
      <c r="C237" s="195"/>
      <c r="D237" s="195"/>
      <c r="E237" s="195"/>
      <c r="F237" s="195"/>
      <c r="G237" s="196"/>
      <c r="H237" s="198" t="s">
        <v>34</v>
      </c>
    </row>
    <row r="238" spans="1:8" x14ac:dyDescent="0.25">
      <c r="B238" s="93"/>
      <c r="C238" s="94" t="s">
        <v>111</v>
      </c>
      <c r="D238" s="94"/>
      <c r="E238" s="304"/>
      <c r="F238" s="94"/>
      <c r="G238" s="95"/>
      <c r="H238" s="305">
        <f>+H78*0.2</f>
        <v>10.4</v>
      </c>
    </row>
    <row r="239" spans="1:8" x14ac:dyDescent="0.25">
      <c r="B239" s="112"/>
      <c r="C239" s="113" t="s">
        <v>112</v>
      </c>
      <c r="D239" s="113"/>
      <c r="E239" s="306"/>
      <c r="F239" s="113"/>
      <c r="G239" s="114"/>
      <c r="H239" s="307">
        <f>+H231</f>
        <v>83.2</v>
      </c>
    </row>
    <row r="240" spans="1:8" s="4" customFormat="1" x14ac:dyDescent="0.25">
      <c r="A240" s="47"/>
      <c r="B240" s="121" t="s">
        <v>113</v>
      </c>
      <c r="C240" s="122"/>
      <c r="D240" s="122"/>
      <c r="E240" s="308"/>
      <c r="F240" s="309"/>
      <c r="G240" s="122"/>
      <c r="H240" s="310">
        <f>+IF(H239&gt;H238,H238,H239)</f>
        <v>10.4</v>
      </c>
    </row>
    <row r="241" spans="1:8" s="4" customFormat="1" x14ac:dyDescent="0.25">
      <c r="A241" s="47"/>
      <c r="B241" s="47"/>
      <c r="C241" s="47"/>
      <c r="D241" s="47"/>
      <c r="E241" s="56"/>
      <c r="F241" s="175"/>
      <c r="G241" s="47"/>
      <c r="H241" s="175"/>
    </row>
    <row r="242" spans="1:8" x14ac:dyDescent="0.25">
      <c r="B242" s="23"/>
      <c r="C242" s="23"/>
      <c r="D242" s="23"/>
      <c r="E242" s="131"/>
      <c r="F242" s="15"/>
      <c r="G242" s="133"/>
      <c r="H242" s="134"/>
    </row>
    <row r="243" spans="1:8" ht="16.5" thickBot="1" x14ac:dyDescent="0.3">
      <c r="A243" s="57" t="s">
        <v>114</v>
      </c>
      <c r="B243" s="58"/>
      <c r="C243" s="58"/>
      <c r="D243" s="58"/>
      <c r="E243" s="135"/>
      <c r="F243" s="61"/>
      <c r="G243" s="137"/>
      <c r="H243" s="138"/>
    </row>
    <row r="244" spans="1:8" ht="16.5" thickTop="1" x14ac:dyDescent="0.25">
      <c r="B244" s="23"/>
      <c r="C244" s="23"/>
      <c r="D244" s="23"/>
      <c r="E244" s="131"/>
      <c r="F244" s="15"/>
      <c r="G244" s="133"/>
      <c r="H244" s="134"/>
    </row>
    <row r="245" spans="1:8" x14ac:dyDescent="0.25">
      <c r="B245" s="67"/>
      <c r="C245" s="68"/>
      <c r="D245" s="68"/>
      <c r="E245" s="68"/>
      <c r="F245" s="68"/>
      <c r="G245" s="69"/>
      <c r="H245" s="311" t="s">
        <v>110</v>
      </c>
    </row>
    <row r="246" spans="1:8" x14ac:dyDescent="0.25">
      <c r="B246" s="84"/>
      <c r="C246" s="85"/>
      <c r="D246" s="85"/>
      <c r="E246" s="85"/>
      <c r="F246" s="85"/>
      <c r="G246" s="86"/>
      <c r="H246" s="288" t="s">
        <v>34</v>
      </c>
    </row>
    <row r="247" spans="1:8" x14ac:dyDescent="0.25">
      <c r="B247" s="103"/>
      <c r="C247" s="94" t="s">
        <v>40</v>
      </c>
      <c r="D247" s="94"/>
      <c r="E247" s="312"/>
      <c r="F247" s="313"/>
      <c r="G247" s="95"/>
      <c r="H247" s="314">
        <f>+H78</f>
        <v>52</v>
      </c>
    </row>
    <row r="248" spans="1:8" x14ac:dyDescent="0.25">
      <c r="B248" s="103"/>
      <c r="C248" s="113" t="s">
        <v>113</v>
      </c>
      <c r="D248" s="315"/>
      <c r="E248" s="316"/>
      <c r="F248" s="317"/>
      <c r="G248" s="199"/>
      <c r="H248" s="318">
        <f>+H240</f>
        <v>10.4</v>
      </c>
    </row>
    <row r="249" spans="1:8" x14ac:dyDescent="0.25">
      <c r="B249" s="121" t="s">
        <v>115</v>
      </c>
      <c r="C249" s="122"/>
      <c r="D249" s="122"/>
      <c r="E249" s="308"/>
      <c r="F249" s="319"/>
      <c r="G249" s="320"/>
      <c r="H249" s="321">
        <f>H247+H248</f>
        <v>62.4</v>
      </c>
    </row>
    <row r="250" spans="1:8" x14ac:dyDescent="0.25">
      <c r="B250" s="47"/>
      <c r="C250" s="47"/>
      <c r="D250" s="47"/>
      <c r="E250" s="56"/>
      <c r="F250" s="152"/>
      <c r="G250" s="130"/>
      <c r="H250" s="130"/>
    </row>
    <row r="251" spans="1:8" x14ac:dyDescent="0.25">
      <c r="B251" s="47"/>
      <c r="C251" s="47"/>
      <c r="D251" s="47"/>
      <c r="E251" s="56"/>
      <c r="F251" s="152"/>
      <c r="G251" s="130"/>
      <c r="H251" s="130"/>
    </row>
    <row r="252" spans="1:8" ht="16.5" thickBot="1" x14ac:dyDescent="0.3">
      <c r="A252" s="57" t="s">
        <v>116</v>
      </c>
      <c r="B252" s="58"/>
      <c r="C252" s="58"/>
      <c r="D252" s="58"/>
      <c r="E252" s="60"/>
      <c r="F252" s="61"/>
      <c r="G252" s="137"/>
      <c r="H252" s="137"/>
    </row>
    <row r="253" spans="1:8" ht="16.5" thickTop="1" x14ac:dyDescent="0.25">
      <c r="B253" s="23"/>
      <c r="C253" s="23"/>
      <c r="D253" s="23"/>
      <c r="E253" s="63"/>
      <c r="F253" s="15"/>
      <c r="G253" s="133"/>
      <c r="H253" s="133"/>
    </row>
    <row r="254" spans="1:8" x14ac:dyDescent="0.25">
      <c r="B254" s="181" t="s">
        <v>106</v>
      </c>
      <c r="C254" s="182"/>
      <c r="D254" s="182"/>
      <c r="E254" s="182"/>
      <c r="F254" s="182"/>
      <c r="G254" s="182"/>
      <c r="H254" s="311" t="s">
        <v>110</v>
      </c>
    </row>
    <row r="255" spans="1:8" x14ac:dyDescent="0.25">
      <c r="B255" s="194"/>
      <c r="C255" s="195"/>
      <c r="D255" s="195"/>
      <c r="E255" s="195"/>
      <c r="F255" s="195"/>
      <c r="G255" s="195"/>
      <c r="H255" s="288" t="s">
        <v>34</v>
      </c>
    </row>
    <row r="256" spans="1:8" x14ac:dyDescent="0.25">
      <c r="B256" s="93"/>
      <c r="C256" s="94" t="s">
        <v>117</v>
      </c>
      <c r="D256" s="94"/>
      <c r="E256" s="304"/>
      <c r="F256" s="313"/>
      <c r="G256" s="322"/>
      <c r="H256" s="314">
        <f>+H87</f>
        <v>13</v>
      </c>
    </row>
    <row r="257" spans="1:11" x14ac:dyDescent="0.25">
      <c r="B257" s="112"/>
      <c r="C257" s="113" t="s">
        <v>115</v>
      </c>
      <c r="D257" s="113"/>
      <c r="E257" s="306"/>
      <c r="F257" s="323"/>
      <c r="G257" s="324"/>
      <c r="H257" s="325">
        <f>+H249</f>
        <v>62.4</v>
      </c>
    </row>
    <row r="258" spans="1:11" s="4" customFormat="1" x14ac:dyDescent="0.25">
      <c r="A258" s="47"/>
      <c r="B258" s="121" t="s">
        <v>118</v>
      </c>
      <c r="C258" s="122"/>
      <c r="D258" s="122"/>
      <c r="E258" s="308"/>
      <c r="F258" s="319"/>
      <c r="G258" s="326"/>
      <c r="H258" s="321">
        <f>+H256+H257</f>
        <v>75.400000000000006</v>
      </c>
      <c r="K258" s="327"/>
    </row>
    <row r="260" spans="1:11" x14ac:dyDescent="0.25">
      <c r="H260" s="8">
        <f>H258/121</f>
        <v>0.62314049586776865</v>
      </c>
    </row>
    <row r="261" spans="1:11" x14ac:dyDescent="0.25">
      <c r="G261" s="8" t="s">
        <v>119</v>
      </c>
      <c r="H261" s="321">
        <f>SUM(H258)</f>
        <v>75.400000000000006</v>
      </c>
    </row>
    <row r="262" spans="1:11" x14ac:dyDescent="0.25">
      <c r="H262" s="321"/>
    </row>
    <row r="263" spans="1:11" x14ac:dyDescent="0.25">
      <c r="G263" s="8" t="s">
        <v>120</v>
      </c>
      <c r="H263" s="321">
        <f>SUM(H261-H264)</f>
        <v>13.596721311475406</v>
      </c>
    </row>
    <row r="264" spans="1:11" x14ac:dyDescent="0.25">
      <c r="G264" s="8" t="s">
        <v>121</v>
      </c>
      <c r="H264" s="321">
        <f>SUM(H261/1.22)</f>
        <v>61.8032786885246</v>
      </c>
    </row>
  </sheetData>
  <mergeCells count="99">
    <mergeCell ref="B245:G246"/>
    <mergeCell ref="B254:G255"/>
    <mergeCell ref="C214:C216"/>
    <mergeCell ref="C220:E222"/>
    <mergeCell ref="F220:G220"/>
    <mergeCell ref="H220:H221"/>
    <mergeCell ref="H223:H230"/>
    <mergeCell ref="B236:G237"/>
    <mergeCell ref="B204:C205"/>
    <mergeCell ref="D204:D205"/>
    <mergeCell ref="K204:N204"/>
    <mergeCell ref="C206:C208"/>
    <mergeCell ref="B212:C213"/>
    <mergeCell ref="D212:D213"/>
    <mergeCell ref="K212:N212"/>
    <mergeCell ref="B186:E187"/>
    <mergeCell ref="B191:D193"/>
    <mergeCell ref="E191:E192"/>
    <mergeCell ref="F191:F192"/>
    <mergeCell ref="G191:H191"/>
    <mergeCell ref="H194:H200"/>
    <mergeCell ref="C195:C196"/>
    <mergeCell ref="C197:C198"/>
    <mergeCell ref="B168:E169"/>
    <mergeCell ref="B173:D175"/>
    <mergeCell ref="E173:E174"/>
    <mergeCell ref="F173:F174"/>
    <mergeCell ref="G173:H173"/>
    <mergeCell ref="H176:H182"/>
    <mergeCell ref="C177:C178"/>
    <mergeCell ref="C179:C180"/>
    <mergeCell ref="B149:D150"/>
    <mergeCell ref="B156:D158"/>
    <mergeCell ref="E156:E157"/>
    <mergeCell ref="F156:F157"/>
    <mergeCell ref="G156:H156"/>
    <mergeCell ref="H159:H165"/>
    <mergeCell ref="C160:C161"/>
    <mergeCell ref="C162:C163"/>
    <mergeCell ref="B137:D139"/>
    <mergeCell ref="E137:E138"/>
    <mergeCell ref="F137:F138"/>
    <mergeCell ref="G137:H137"/>
    <mergeCell ref="H140:H146"/>
    <mergeCell ref="C141:C142"/>
    <mergeCell ref="C143:C144"/>
    <mergeCell ref="B117:D118"/>
    <mergeCell ref="B124:D126"/>
    <mergeCell ref="E124:E125"/>
    <mergeCell ref="F124:F125"/>
    <mergeCell ref="G124:H124"/>
    <mergeCell ref="H127:H133"/>
    <mergeCell ref="C128:C129"/>
    <mergeCell ref="C130:C131"/>
    <mergeCell ref="B105:D107"/>
    <mergeCell ref="E105:E106"/>
    <mergeCell ref="F105:F106"/>
    <mergeCell ref="G105:H105"/>
    <mergeCell ref="H108:H114"/>
    <mergeCell ref="C109:C110"/>
    <mergeCell ref="C111:C112"/>
    <mergeCell ref="B93:D95"/>
    <mergeCell ref="E93:E94"/>
    <mergeCell ref="F93:F94"/>
    <mergeCell ref="G93:H93"/>
    <mergeCell ref="H96:H102"/>
    <mergeCell ref="C97:C98"/>
    <mergeCell ref="C99:C100"/>
    <mergeCell ref="B68:D70"/>
    <mergeCell ref="E68:E69"/>
    <mergeCell ref="F68:H68"/>
    <mergeCell ref="H71:H77"/>
    <mergeCell ref="C72:C73"/>
    <mergeCell ref="C74:C75"/>
    <mergeCell ref="C43:C44"/>
    <mergeCell ref="J54:L55"/>
    <mergeCell ref="B55:D57"/>
    <mergeCell ref="E55:E56"/>
    <mergeCell ref="F55:H55"/>
    <mergeCell ref="H58:H62"/>
    <mergeCell ref="G29:G35"/>
    <mergeCell ref="C30:C31"/>
    <mergeCell ref="C32:C33"/>
    <mergeCell ref="B38:D39"/>
    <mergeCell ref="E38:G38"/>
    <mergeCell ref="C41:C42"/>
    <mergeCell ref="B16:D17"/>
    <mergeCell ref="E16:G16"/>
    <mergeCell ref="G18:G24"/>
    <mergeCell ref="C19:C20"/>
    <mergeCell ref="C21:C22"/>
    <mergeCell ref="B27:D28"/>
    <mergeCell ref="E27:G27"/>
    <mergeCell ref="A1:G1"/>
    <mergeCell ref="B5:D6"/>
    <mergeCell ref="E5:G5"/>
    <mergeCell ref="G7:G13"/>
    <mergeCell ref="C8:C9"/>
    <mergeCell ref="C10:C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Gianluigi Davide Fiore</dc:creator>
  <cp:lastModifiedBy>Gianluigi Davide Fiore</cp:lastModifiedBy>
  <dcterms:created xsi:type="dcterms:W3CDTF">2022-04-07T07:49:47Z</dcterms:created>
  <dcterms:modified xsi:type="dcterms:W3CDTF">2022-04-07T07:50:42Z</dcterms:modified>
</cp:coreProperties>
</file>