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 condivisi\Regione Lazio\Nuovi avvisi regione lazio\Avviso IEFP agosto 2025\Strumenti di rendicontazione\Allegato A linee guida rendicontazione IeFP e PFI 2025-2026\"/>
    </mc:Choice>
  </mc:AlternateContent>
  <xr:revisionPtr revIDLastSave="0" documentId="13_ncr:1_{F6BA2A9B-2424-4CA9-9CB4-5E5405C3EE54}" xr6:coauthVersionLast="47" xr6:coauthVersionMax="47" xr10:uidLastSave="{00000000-0000-0000-0000-000000000000}"/>
  <bookViews>
    <workbookView xWindow="-120" yWindow="-120" windowWidth="29040" windowHeight="15720" firstSheet="1" activeTab="2" xr2:uid="{0651345F-88F1-6945-BF6C-D2593CCC1FBE}"/>
  </bookViews>
  <sheets>
    <sheet name="Dati" sheetId="13" r:id="rId1"/>
    <sheet name="Dichiarazione" sheetId="11" r:id="rId2"/>
    <sheet name="Ore docenti" sheetId="3" r:id="rId3"/>
    <sheet name="Ore Allievi 1" sheetId="5" r:id="rId4"/>
    <sheet name="Ore Allievi 2" sheetId="6" r:id="rId5"/>
    <sheet name="Ore Allievi 3" sheetId="7" r:id="rId6"/>
    <sheet name="Riepilogo sit allievi" sheetId="9" r:id="rId7"/>
    <sheet name="Avanzamento" sheetId="8" r:id="rId8"/>
    <sheet name="Riepilogo importi" sheetId="14" r:id="rId9"/>
    <sheet name="Foglio1" sheetId="15" state="hidden" r:id="rId10"/>
  </sheets>
  <definedNames>
    <definedName name="_xlnm.Print_Area" localSheetId="7">Avanzamento!$A$1:$G$7</definedName>
    <definedName name="_xlnm.Print_Area" localSheetId="0">Dati!$A$1:$C$18</definedName>
    <definedName name="_xlnm.Print_Area" localSheetId="1">Dichiarazione!$A$2:$A$8</definedName>
    <definedName name="_xlnm.Print_Area" localSheetId="3">'Ore Allievi 1'!$A$6:$AK$325</definedName>
    <definedName name="_xlnm.Print_Area" localSheetId="4">'Ore Allievi 2'!$A$6:$AK$324</definedName>
    <definedName name="_xlnm.Print_Area" localSheetId="5">'Ore Allievi 3'!$A$6:$AK$324</definedName>
    <definedName name="_xlnm.Print_Area" localSheetId="2">'Ore docenti'!$A$6:$AK$324</definedName>
    <definedName name="_xlnm.Print_Area" localSheetId="8">'Riepilogo importi'!$A$1:$E$8</definedName>
    <definedName name="_xlnm.Print_Area" localSheetId="6">'Riepilogo sit allievi'!$A$1:$I$37</definedName>
    <definedName name="Data" localSheetId="3">'Ore Allievi 1'!#REF!</definedName>
    <definedName name="Data" localSheetId="4">'Ore Allievi 2'!#REF!</definedName>
    <definedName name="Data" localSheetId="5">'Ore Allievi 3'!#REF!</definedName>
    <definedName name="Data">'Ore docenti'!#REF!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24" i="3" l="1"/>
  <c r="W324" i="3"/>
  <c r="X324" i="3"/>
  <c r="Y324" i="3"/>
  <c r="Z324" i="3"/>
  <c r="AA324" i="3"/>
  <c r="AB324" i="3"/>
  <c r="AC324" i="3"/>
  <c r="AD324" i="3"/>
  <c r="H4" i="9" a="1"/>
  <c r="H4" i="9" s="1"/>
  <c r="H5" i="9" a="1"/>
  <c r="H5" i="9" s="1"/>
  <c r="H6" i="9" a="1"/>
  <c r="H6" i="9" s="1"/>
  <c r="H7" i="9" a="1"/>
  <c r="H7" i="9" s="1"/>
  <c r="H8" i="9" a="1"/>
  <c r="H8" i="9"/>
  <c r="H9" i="9" a="1"/>
  <c r="H9" i="9" s="1"/>
  <c r="H10" i="9" a="1"/>
  <c r="H10" i="9" s="1"/>
  <c r="H11" i="9" a="1"/>
  <c r="H11" i="9"/>
  <c r="H12" i="9" a="1"/>
  <c r="H12" i="9"/>
  <c r="H13" i="9" a="1"/>
  <c r="H13" i="9" s="1"/>
  <c r="H14" i="9" a="1"/>
  <c r="H14" i="9"/>
  <c r="H15" i="9" a="1"/>
  <c r="H15" i="9" s="1"/>
  <c r="H16" i="9" a="1"/>
  <c r="H16" i="9"/>
  <c r="H17" i="9" a="1"/>
  <c r="H17" i="9" s="1"/>
  <c r="H18" i="9" a="1"/>
  <c r="H18" i="9" s="1"/>
  <c r="H19" i="9" a="1"/>
  <c r="H19" i="9" s="1"/>
  <c r="H20" i="9" a="1"/>
  <c r="H20" i="9" s="1"/>
  <c r="H21" i="9" a="1"/>
  <c r="H21" i="9"/>
  <c r="H22" i="9" a="1"/>
  <c r="H22" i="9"/>
  <c r="H23" i="9" a="1"/>
  <c r="H23" i="9"/>
  <c r="H24" i="9" a="1"/>
  <c r="H24" i="9"/>
  <c r="H25" i="9" a="1"/>
  <c r="H25" i="9"/>
  <c r="H26" i="9" a="1"/>
  <c r="H26" i="9" s="1"/>
  <c r="H27" i="9" a="1"/>
  <c r="H27" i="9" s="1"/>
  <c r="H28" i="9" a="1"/>
  <c r="H28" i="9"/>
  <c r="H29" i="9" a="1"/>
  <c r="H29" i="9"/>
  <c r="H30" i="9" a="1"/>
  <c r="H30" i="9" s="1"/>
  <c r="H31" i="9" a="1"/>
  <c r="H31" i="9"/>
  <c r="H32" i="9" a="1"/>
  <c r="H32" i="9"/>
  <c r="H33" i="9" a="1"/>
  <c r="H33" i="9"/>
  <c r="H34" i="9" a="1"/>
  <c r="H34" i="9" s="1"/>
  <c r="H35" i="9" a="1"/>
  <c r="H35" i="9"/>
  <c r="H36" i="9" a="1"/>
  <c r="H36" i="9"/>
  <c r="H37" i="9" a="1"/>
  <c r="H37" i="9" s="1"/>
  <c r="H3" i="9" a="1"/>
  <c r="H3" i="9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C1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C19" i="6"/>
  <c r="E2" i="14"/>
  <c r="A5" i="11"/>
  <c r="D7" i="14" l="1"/>
  <c r="B16" i="7"/>
  <c r="B15" i="7"/>
  <c r="B14" i="7"/>
  <c r="B13" i="7"/>
  <c r="B12" i="7"/>
  <c r="B16" i="6"/>
  <c r="B15" i="6"/>
  <c r="B14" i="6"/>
  <c r="B13" i="6"/>
  <c r="B12" i="6"/>
  <c r="B16" i="5"/>
  <c r="B15" i="5"/>
  <c r="B14" i="5"/>
  <c r="B13" i="5"/>
  <c r="B12" i="5"/>
  <c r="B14" i="3"/>
  <c r="B15" i="3"/>
  <c r="AJ324" i="7"/>
  <c r="AI324" i="7"/>
  <c r="AH324" i="7"/>
  <c r="AG324" i="7"/>
  <c r="AG18" i="7"/>
  <c r="AH18" i="7"/>
  <c r="AI18" i="7"/>
  <c r="AJ18" i="7"/>
  <c r="AK324" i="6"/>
  <c r="AJ324" i="6"/>
  <c r="AI324" i="6"/>
  <c r="AH324" i="6"/>
  <c r="AG324" i="6"/>
  <c r="AG18" i="6"/>
  <c r="AH18" i="6"/>
  <c r="AI18" i="6"/>
  <c r="AJ18" i="6"/>
  <c r="AK18" i="6"/>
  <c r="AG325" i="5"/>
  <c r="AH325" i="5"/>
  <c r="AI325" i="5"/>
  <c r="AJ325" i="5"/>
  <c r="AK325" i="5"/>
  <c r="E3" i="14"/>
  <c r="C4" i="14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C18" i="6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K18" i="7"/>
  <c r="C18" i="7"/>
  <c r="B3" i="9" a="1"/>
  <c r="B3" i="9" s="1"/>
  <c r="B16" i="3"/>
  <c r="B13" i="3"/>
  <c r="B12" i="3"/>
  <c r="A3" i="11"/>
  <c r="AK324" i="7" l="1"/>
  <c r="AF324" i="7"/>
  <c r="AE324" i="7"/>
  <c r="AD324" i="7"/>
  <c r="AC324" i="7"/>
  <c r="AB324" i="7"/>
  <c r="AA324" i="7"/>
  <c r="Z324" i="7"/>
  <c r="Y324" i="7"/>
  <c r="X324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AF324" i="6"/>
  <c r="AE324" i="6"/>
  <c r="AD324" i="6"/>
  <c r="AC324" i="6"/>
  <c r="AB324" i="6"/>
  <c r="AA324" i="6"/>
  <c r="Z324" i="6"/>
  <c r="Y324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D325" i="5"/>
  <c r="AE325" i="5"/>
  <c r="AF325" i="5"/>
  <c r="AC325" i="5"/>
  <c r="AB325" i="5"/>
  <c r="AA325" i="5"/>
  <c r="Z325" i="5"/>
  <c r="Y325" i="5"/>
  <c r="X325" i="5"/>
  <c r="W325" i="5"/>
  <c r="V325" i="5"/>
  <c r="U325" i="5"/>
  <c r="T325" i="5"/>
  <c r="S325" i="5"/>
  <c r="R325" i="5"/>
  <c r="Q325" i="5"/>
  <c r="P325" i="5"/>
  <c r="O325" i="5"/>
  <c r="N325" i="5"/>
  <c r="M325" i="5"/>
  <c r="L325" i="5"/>
  <c r="K325" i="5"/>
  <c r="J325" i="5"/>
  <c r="I325" i="5"/>
  <c r="H325" i="5"/>
  <c r="G325" i="5"/>
  <c r="F325" i="5"/>
  <c r="E325" i="5"/>
  <c r="D325" i="5"/>
  <c r="C325" i="5"/>
  <c r="B325" i="5"/>
  <c r="C324" i="3"/>
  <c r="E2" i="8" s="1"/>
  <c r="D324" i="3"/>
  <c r="E3" i="8" s="1"/>
  <c r="G3" i="8" s="1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R324" i="3"/>
  <c r="S324" i="3"/>
  <c r="T324" i="3"/>
  <c r="U324" i="3"/>
  <c r="AE324" i="3"/>
  <c r="AF324" i="3"/>
  <c r="AG324" i="3"/>
  <c r="AH324" i="3"/>
  <c r="AI324" i="3"/>
  <c r="AJ324" i="3"/>
  <c r="AK324" i="3"/>
  <c r="B324" i="3"/>
  <c r="E6" i="8" l="1"/>
  <c r="G6" i="8" s="1"/>
  <c r="G2" i="8"/>
  <c r="I2" i="8"/>
  <c r="G3" i="9" a="1"/>
  <c r="D3" i="9" a="1"/>
  <c r="E3" i="9" a="1"/>
  <c r="E3" i="9" s="1"/>
  <c r="C3" i="9" a="1"/>
  <c r="D5" i="14" l="1"/>
  <c r="D6" i="14" s="1"/>
  <c r="D3" i="9"/>
  <c r="F34" i="9"/>
  <c r="F35" i="9"/>
  <c r="F36" i="9"/>
  <c r="F37" i="9"/>
  <c r="G3" i="9"/>
  <c r="I3" i="9" s="1"/>
  <c r="I35" i="9"/>
  <c r="I34" i="9"/>
  <c r="I36" i="9"/>
  <c r="I37" i="9"/>
  <c r="C3" i="9"/>
  <c r="F23" i="9"/>
  <c r="F4" i="9"/>
  <c r="F24" i="9"/>
  <c r="F5" i="9"/>
  <c r="F25" i="9"/>
  <c r="F6" i="9"/>
  <c r="F26" i="9"/>
  <c r="F7" i="9"/>
  <c r="F27" i="9"/>
  <c r="F8" i="9"/>
  <c r="F28" i="9"/>
  <c r="F9" i="9"/>
  <c r="F29" i="9"/>
  <c r="F10" i="9"/>
  <c r="F30" i="9"/>
  <c r="F11" i="9"/>
  <c r="F31" i="9"/>
  <c r="F12" i="9"/>
  <c r="F32" i="9"/>
  <c r="F13" i="9"/>
  <c r="F33" i="9"/>
  <c r="F15" i="9"/>
  <c r="F16" i="9"/>
  <c r="F17" i="9"/>
  <c r="F19" i="9"/>
  <c r="F14" i="9"/>
  <c r="F18" i="9"/>
  <c r="F20" i="9"/>
  <c r="F21" i="9"/>
  <c r="F22" i="9"/>
  <c r="I19" i="9"/>
  <c r="I20" i="9"/>
  <c r="I21" i="9"/>
  <c r="I22" i="9"/>
  <c r="I4" i="9"/>
  <c r="I24" i="9"/>
  <c r="I5" i="9"/>
  <c r="I25" i="9"/>
  <c r="I6" i="9"/>
  <c r="I26" i="9"/>
  <c r="I7" i="9"/>
  <c r="I27" i="9"/>
  <c r="I8" i="9"/>
  <c r="I28" i="9"/>
  <c r="I9" i="9"/>
  <c r="I29" i="9"/>
  <c r="I10" i="9"/>
  <c r="I30" i="9"/>
  <c r="I11" i="9"/>
  <c r="I31" i="9"/>
  <c r="I12" i="9"/>
  <c r="I32" i="9"/>
  <c r="I13" i="9"/>
  <c r="I33" i="9"/>
  <c r="I14" i="9"/>
  <c r="I15" i="9"/>
  <c r="I16" i="9"/>
  <c r="I17" i="9"/>
  <c r="I18" i="9"/>
  <c r="I23" i="9"/>
  <c r="F3" i="9" l="1"/>
  <c r="D6" i="8" l="1"/>
  <c r="E4" i="8" a="1"/>
  <c r="E4" i="8" s="1"/>
  <c r="G4" i="8" s="1"/>
  <c r="G5" i="8" s="1"/>
  <c r="C5" i="14" l="1"/>
  <c r="G7" i="8"/>
  <c r="C7" i="14" l="1"/>
  <c r="E7" i="14" s="1"/>
  <c r="G5" i="14"/>
  <c r="C6" i="14"/>
  <c r="E6" i="14" s="1"/>
  <c r="E5" i="14"/>
  <c r="E8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<sst xmlns="http://schemas.openxmlformats.org/spreadsheetml/2006/main" count="166" uniqueCount="124">
  <si>
    <t>Giorno</t>
  </si>
  <si>
    <t>Ore corso  giornaliere effettuate</t>
  </si>
  <si>
    <t>Beneficiario</t>
  </si>
  <si>
    <t>CLP</t>
  </si>
  <si>
    <t>Anno formativo</t>
  </si>
  <si>
    <t>Corso</t>
  </si>
  <si>
    <t>Sede formativa</t>
  </si>
  <si>
    <t>Attività d'aula e laboratori svolte da docenti</t>
  </si>
  <si>
    <t>B</t>
  </si>
  <si>
    <t>C</t>
  </si>
  <si>
    <t>Fascia del docente</t>
  </si>
  <si>
    <t>Totale</t>
  </si>
  <si>
    <t>Ore di laboratori di recupero</t>
  </si>
  <si>
    <t>N.</t>
  </si>
  <si>
    <t>Voce di spesa</t>
  </si>
  <si>
    <t>Unità di costo</t>
  </si>
  <si>
    <t>Numero allievi</t>
  </si>
  <si>
    <t>Numero ore realizzate</t>
  </si>
  <si>
    <t>D.1</t>
  </si>
  <si>
    <t>Unità di Costi Standard ora/corso</t>
  </si>
  <si>
    <t>TOTALE (Totale D1)</t>
  </si>
  <si>
    <t>D.2</t>
  </si>
  <si>
    <t>Unità di Costi Standard ora/allievo</t>
  </si>
  <si>
    <t>Allievo</t>
  </si>
  <si>
    <t>TOTALE (Totale D1+D2)</t>
  </si>
  <si>
    <t>Formatore fascia C (stage)</t>
  </si>
  <si>
    <t>Cognome e Nome</t>
  </si>
  <si>
    <t>Ore frequenza aula</t>
  </si>
  <si>
    <t>(A)</t>
  </si>
  <si>
    <t>Ore frequenza stage</t>
  </si>
  <si>
    <t>(B)</t>
  </si>
  <si>
    <t>Totale ore frequenza realizzate</t>
  </si>
  <si>
    <t>Ore assenza</t>
  </si>
  <si>
    <t>% frequenza ore</t>
  </si>
  <si>
    <t>% assenze</t>
  </si>
  <si>
    <t>(D/ore totali percorso)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</si>
  <si>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</si>
  <si>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</si>
  <si>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</si>
  <si>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</si>
  <si>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</si>
  <si>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</si>
  <si>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</si>
  <si>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</si>
  <si>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9.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</si>
  <si>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</si>
  <si>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</si>
  <si>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</si>
  <si>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</si>
  <si>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</si>
  <si>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</si>
  <si>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</si>
  <si>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</si>
  <si>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</si>
  <si>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</si>
  <si>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</si>
  <si>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</si>
  <si>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</si>
  <si>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</si>
  <si>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</si>
  <si>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</si>
  <si>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t>26.</t>
  </si>
  <si>
    <t>27.</t>
  </si>
  <si>
    <t>30.</t>
  </si>
  <si>
    <t>31.</t>
  </si>
  <si>
    <t>28.</t>
  </si>
  <si>
    <t>29.</t>
  </si>
  <si>
    <t xml:space="preserve">Ore allievi di aula teoria e pratica </t>
  </si>
  <si>
    <t>Luogo di Nascita</t>
  </si>
  <si>
    <t>Data di Nascita</t>
  </si>
  <si>
    <t>Residente a</t>
  </si>
  <si>
    <t>Via / Piazza</t>
  </si>
  <si>
    <t>Codice Fiscale (Pers. Fisica)</t>
  </si>
  <si>
    <t>Legale Rappresentante di</t>
  </si>
  <si>
    <t>Sede Legale a</t>
  </si>
  <si>
    <t>Via (Sede Legale)</t>
  </si>
  <si>
    <t>CUP</t>
  </si>
  <si>
    <t>Ore totali</t>
  </si>
  <si>
    <t xml:space="preserve">Firma apposta digitalmente </t>
  </si>
  <si>
    <t>DICHIARA</t>
  </si>
  <si>
    <t>DICHIARAZIONE SOSTITUTIVA AI SENSI DEL D.P.R. N. 445/2000</t>
  </si>
  <si>
    <t>Riportare i dati anagrafici del Rappresentante Legale, firmatario del file</t>
  </si>
  <si>
    <t>C.F. (Beneficiario)</t>
  </si>
  <si>
    <t>P. IVA (Beneficiario)</t>
  </si>
  <si>
    <t>Riportare i dati dell'Ente Beneficiario</t>
  </si>
  <si>
    <t>Riportare i dati del progetto</t>
  </si>
  <si>
    <t>Giorno/Docente</t>
  </si>
  <si>
    <t>Giorno/allievo</t>
  </si>
  <si>
    <t>Ore frequenza Laboratori di recupero</t>
  </si>
  <si>
    <t xml:space="preserve">(C) </t>
  </si>
  <si>
    <t>(D=A+B+C)</t>
  </si>
  <si>
    <t>(E)</t>
  </si>
  <si>
    <t>(E/ore totali percorso)</t>
  </si>
  <si>
    <t>Importo operazione</t>
  </si>
  <si>
    <t>UCS ora corso</t>
  </si>
  <si>
    <t>UCS ora allievo</t>
  </si>
  <si>
    <t>Importo finanziamento massimo (A)</t>
  </si>
  <si>
    <t>Importo finanziamento Approvato (B)</t>
  </si>
  <si>
    <t>% riduzione UCS ora corso (C=B/A)</t>
  </si>
  <si>
    <t>Importo rendicontato</t>
  </si>
  <si>
    <t>Ore stage  
effettuate</t>
  </si>
  <si>
    <t>Numero allievi validi</t>
  </si>
  <si>
    <t>UCS Ora/allievo massima riconosciuta</t>
  </si>
  <si>
    <t>&lt;5</t>
  </si>
  <si>
    <t>Importo massimo riconoscibile se DR a saldo</t>
  </si>
  <si>
    <t>Tipologia di DR</t>
  </si>
  <si>
    <t>Intermedia</t>
  </si>
  <si>
    <t>A saldo</t>
  </si>
  <si>
    <t>Selezionare la DR corretta</t>
  </si>
  <si>
    <t xml:space="preserve">UCS </t>
  </si>
  <si>
    <t>Percentuale di avanzamento</t>
  </si>
  <si>
    <t>Annualità</t>
  </si>
  <si>
    <t>I annualità</t>
  </si>
  <si>
    <t>II annualità</t>
  </si>
  <si>
    <t>III annualità</t>
  </si>
  <si>
    <t>Denominazione corso</t>
  </si>
  <si>
    <t>Ore di tirocinio/stage</t>
  </si>
  <si>
    <t xml:space="preserve"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</t>
  </si>
  <si>
    <t>Allievo ritirato</t>
  </si>
  <si>
    <t>Allievo effettivo</t>
  </si>
  <si>
    <t>Allievo da altro ist. (valido a saldo)</t>
  </si>
  <si>
    <t>Importo massimo riconoscibile se DR intermedia</t>
  </si>
  <si>
    <t>Formatore fascia B</t>
  </si>
  <si>
    <t xml:space="preserve">Formatore fascia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</si>
</sst>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%"/>
  </numFmts>
  <fonts count="26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Gill Sans MT"/>
      <family val="2"/>
    </font>
    <font>
      <sz val="10"/>
      <color rgb="FF000000"/>
      <name val="Gill Sans MT"/>
      <family val="2"/>
    </font>
    <font>
      <b/>
      <sz val="9"/>
      <color rgb="FF000000"/>
      <name val="Gill Sans MT"/>
      <family val="2"/>
    </font>
    <font>
      <sz val="11"/>
      <color theme="1"/>
      <name val="Gill Sans MT"/>
      <family val="2"/>
    </font>
    <font>
      <sz val="7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name val="Gill Sans MT"/>
      <family val="2"/>
    </font>
    <font>
      <sz val="10"/>
      <name val="Gill Sans MT"/>
      <family val="2"/>
    </font>
    <font>
      <b/>
      <sz val="10"/>
      <name val="Gill Sans MT"/>
      <family val="2"/>
    </font>
    <font>
      <b/>
      <sz val="12"/>
      <color rgb="FF1F1F1F"/>
      <name val="Arial"/>
      <family val="2"/>
    </font>
    <font>
      <i/>
      <sz val="12"/>
      <color rgb="FF1F1F1F"/>
      <name val="Arial"/>
      <family val="2"/>
    </font>
    <font>
      <sz val="12"/>
      <color theme="0" tint="-4.9989318521683403E-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6"/>
      <name val="Calibri"/>
      <family val="2"/>
      <scheme val="minor"/>
    </font>
    <font>
      <b/>
      <sz val="10"/>
      <color rgb="FFFF0000"/>
      <name val="Gill Sans MT"/>
      <family val="2"/>
    </font>
    <font>
      <i/>
      <sz val="12"/>
      <name val="Calibri"/>
      <family val="2"/>
      <scheme val="minor"/>
    </font>
    <font>
      <b/>
      <sz val="11"/>
      <color theme="1"/>
      <name val="Gill Sans MT"/>
      <family val="2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AE9F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0E284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/>
    <xf numFmtId="0" fontId="0" fillId="0" borderId="1" xfId="0" applyBorder="1" applyAlignment="1">
      <alignment horizontal="center" vertical="center" textRotation="90" wrapText="1"/>
    </xf>
    <xf numFmtId="0" fontId="5" fillId="0" borderId="2" xfId="0" applyFont="1" applyBorder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0" fillId="0" borderId="1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indent="1" readingOrder="1"/>
    </xf>
    <xf numFmtId="0" fontId="17" fillId="0" borderId="0" xfId="0" applyFont="1"/>
    <xf numFmtId="0" fontId="18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14" fontId="19" fillId="0" borderId="0" xfId="0" applyNumberFormat="1" applyFont="1"/>
    <xf numFmtId="0" fontId="1" fillId="0" borderId="0" xfId="0" applyFont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16" fillId="0" borderId="1" xfId="0" applyFont="1" applyBorder="1" applyAlignment="1" applyProtection="1">
      <alignment horizontal="left" vertical="center" indent="1" readingOrder="1"/>
      <protection locked="0"/>
    </xf>
    <xf numFmtId="14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49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distributed" vertical="center"/>
      <protection locked="0"/>
    </xf>
    <xf numFmtId="0" fontId="20" fillId="0" borderId="0" xfId="0" applyFont="1"/>
    <xf numFmtId="14" fontId="20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justify" vertical="center"/>
    </xf>
    <xf numFmtId="4" fontId="7" fillId="6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7" fillId="8" borderId="1" xfId="0" applyFont="1" applyFill="1" applyBorder="1" applyAlignment="1">
      <alignment horizontal="justify" vertical="center"/>
    </xf>
    <xf numFmtId="0" fontId="0" fillId="9" borderId="0" xfId="0" applyFill="1"/>
    <xf numFmtId="4" fontId="13" fillId="0" borderId="1" xfId="0" applyNumberFormat="1" applyFont="1" applyBorder="1" applyAlignment="1">
      <alignment horizontal="right" vertical="center"/>
    </xf>
    <xf numFmtId="4" fontId="6" fillId="6" borderId="1" xfId="0" applyNumberFormat="1" applyFont="1" applyFill="1" applyBorder="1" applyAlignment="1">
      <alignment horizontal="right" vertical="center"/>
    </xf>
    <xf numFmtId="10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textRotation="90" wrapText="1"/>
    </xf>
    <xf numFmtId="4" fontId="0" fillId="0" borderId="0" xfId="0" applyNumberFormat="1"/>
    <xf numFmtId="0" fontId="13" fillId="6" borderId="1" xfId="0" applyFont="1" applyFill="1" applyBorder="1" applyAlignment="1" applyProtection="1">
      <alignment horizontal="center" vertical="center"/>
      <protection locked="0"/>
    </xf>
    <xf numFmtId="4" fontId="13" fillId="6" borderId="1" xfId="0" applyNumberFormat="1" applyFont="1" applyFill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4" fontId="0" fillId="0" borderId="0" xfId="0" applyNumberFormat="1" applyAlignment="1">
      <alignment wrapText="1"/>
    </xf>
    <xf numFmtId="0" fontId="0" fillId="0" borderId="1" xfId="0" applyBorder="1"/>
    <xf numFmtId="10" fontId="23" fillId="0" borderId="0" xfId="1" applyNumberFormat="1" applyFont="1"/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24" fillId="0" borderId="0" xfId="0" applyFont="1"/>
    <xf numFmtId="0" fontId="25" fillId="0" borderId="0" xfId="0" applyFont="1" applyProtection="1">
      <protection locked="0"/>
    </xf>
    <xf numFmtId="0" fontId="16" fillId="0" borderId="1" xfId="0" applyFont="1" applyBorder="1" applyAlignment="1">
      <alignment horizontal="left" vertical="center" indent="1" readingOrder="1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 readingOrder="1"/>
    </xf>
    <xf numFmtId="0" fontId="0" fillId="0" borderId="1" xfId="0" applyBorder="1" applyAlignment="1">
      <alignment horizontal="center" vertical="center" textRotation="90" readingOrder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justify" vertical="center" wrapText="1"/>
    </xf>
    <xf numFmtId="0" fontId="23" fillId="0" borderId="0" xfId="0" applyFont="1" applyAlignment="1">
      <alignment horizontal="right"/>
    </xf>
  </cellXfs>
  <cellStyles count="2">
    <cellStyle name="Normale" xfId="0" builtinId="0"/>
    <cellStyle name="Percentuale" xfId="1" builtinId="5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190500</xdr:rowOff>
    </xdr:from>
    <xdr:to>
      <xdr:col>0</xdr:col>
      <xdr:colOff>6386830</xdr:colOff>
      <xdr:row>0</xdr:row>
      <xdr:rowOff>608965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8601DDF-6802-4A96-9199-574B0EFF6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52705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8BC7893-231B-46D9-BEE4-1C3C98599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7D467F0-B165-4B33-B17D-EFCA4D018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179C118-F368-4C25-B52E-DBC0F6815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100330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88B3A65-B102-4D7C-9F4A-B8D42DA5E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118BF-805F-4866-847D-49E931FC296A}">
  <sheetPr>
    <pageSetUpPr fitToPage="1"/>
  </sheetPr>
  <dimension ref="A1:AI18"/>
  <sheetViews>
    <sheetView workbookViewId="0">
      <selection activeCell="B35" sqref="B35"/>
    </sheetView>
  </sheetViews>
  <sheetFormatPr defaultRowHeight="15.75" x14ac:dyDescent="0.25"/>
  <cols>
    <col min="1" max="1" width="30" bestFit="1" customWidth="1"/>
    <col min="2" max="2" width="37.5" customWidth="1"/>
    <col min="3" max="3" width="23" customWidth="1"/>
  </cols>
  <sheetData>
    <row r="1" spans="1:35" x14ac:dyDescent="0.25">
      <c r="A1" s="23" t="s">
        <v>26</v>
      </c>
      <c r="B1" s="33"/>
      <c r="C1" s="74" t="s">
        <v>81</v>
      </c>
      <c r="AI1">
        <v>900</v>
      </c>
    </row>
    <row r="2" spans="1:35" x14ac:dyDescent="0.25">
      <c r="A2" s="23" t="s">
        <v>68</v>
      </c>
      <c r="B2" s="33"/>
      <c r="C2" s="74"/>
      <c r="H2" s="24" t="s">
        <v>117</v>
      </c>
      <c r="AI2">
        <v>1020</v>
      </c>
    </row>
    <row r="3" spans="1:35" x14ac:dyDescent="0.25">
      <c r="A3" s="23" t="s">
        <v>69</v>
      </c>
      <c r="B3" s="34"/>
      <c r="C3" s="74"/>
    </row>
    <row r="4" spans="1:35" x14ac:dyDescent="0.25">
      <c r="A4" s="23" t="s">
        <v>70</v>
      </c>
      <c r="B4" s="33"/>
      <c r="C4" s="74"/>
    </row>
    <row r="5" spans="1:35" x14ac:dyDescent="0.25">
      <c r="A5" s="23" t="s">
        <v>71</v>
      </c>
      <c r="B5" s="33"/>
      <c r="C5" s="74"/>
    </row>
    <row r="6" spans="1:35" x14ac:dyDescent="0.25">
      <c r="A6" s="23" t="s">
        <v>72</v>
      </c>
      <c r="B6" s="33"/>
      <c r="C6" s="74"/>
    </row>
    <row r="7" spans="1:35" x14ac:dyDescent="0.25">
      <c r="A7" s="23" t="s">
        <v>73</v>
      </c>
      <c r="B7" s="33"/>
      <c r="C7" s="74" t="s">
        <v>84</v>
      </c>
    </row>
    <row r="8" spans="1:35" x14ac:dyDescent="0.25">
      <c r="A8" s="23" t="s">
        <v>82</v>
      </c>
      <c r="B8" s="35"/>
      <c r="C8" s="74"/>
    </row>
    <row r="9" spans="1:35" x14ac:dyDescent="0.25">
      <c r="A9" s="23" t="s">
        <v>83</v>
      </c>
      <c r="B9" s="35"/>
      <c r="C9" s="74"/>
    </row>
    <row r="10" spans="1:35" x14ac:dyDescent="0.25">
      <c r="A10" s="23" t="s">
        <v>74</v>
      </c>
      <c r="B10" s="33"/>
      <c r="C10" s="74"/>
    </row>
    <row r="11" spans="1:35" x14ac:dyDescent="0.25">
      <c r="A11" s="23" t="s">
        <v>75</v>
      </c>
      <c r="B11" s="33"/>
      <c r="C11" s="74"/>
    </row>
    <row r="12" spans="1:35" x14ac:dyDescent="0.25">
      <c r="A12" s="23" t="s">
        <v>76</v>
      </c>
      <c r="B12" s="33"/>
      <c r="C12" s="75" t="s">
        <v>85</v>
      </c>
    </row>
    <row r="13" spans="1:35" x14ac:dyDescent="0.25">
      <c r="A13" s="23" t="s">
        <v>3</v>
      </c>
      <c r="B13" s="33"/>
      <c r="C13" s="75"/>
    </row>
    <row r="14" spans="1:35" x14ac:dyDescent="0.25">
      <c r="A14" s="23" t="s">
        <v>77</v>
      </c>
      <c r="B14" s="68">
        <v>1020</v>
      </c>
      <c r="C14" s="75"/>
    </row>
    <row r="15" spans="1:35" x14ac:dyDescent="0.25">
      <c r="A15" s="23" t="s">
        <v>115</v>
      </c>
      <c r="B15" s="33"/>
      <c r="C15" s="75"/>
    </row>
    <row r="16" spans="1:35" x14ac:dyDescent="0.25">
      <c r="A16" s="23" t="s">
        <v>111</v>
      </c>
      <c r="B16" s="33"/>
      <c r="C16" s="75"/>
    </row>
    <row r="17" spans="1:3" x14ac:dyDescent="0.25">
      <c r="A17" s="23" t="s">
        <v>6</v>
      </c>
      <c r="B17" s="33"/>
      <c r="C17" s="75"/>
    </row>
    <row r="18" spans="1:3" x14ac:dyDescent="0.25">
      <c r="A18" s="23" t="s">
        <v>105</v>
      </c>
      <c r="B18" s="33" t="s">
        <v>107</v>
      </c>
      <c r="C18" s="62" t="s">
        <v>108</v>
      </c>
    </row>
  </sheetData>
  <sheetProtection algorithmName="SHA-512" hashValue="CVS9x5bRkFZlO2UWRI48KQr/gyx0Cx2byNbw8e3oiBdKH9wfzbHismtPWeS3FOwPGZkvxJzlEIVigtmroe6CWg==" saltValue="enzfWqJIIEnZPrdcyAp0/Q==" spinCount="100000" sheet="1" objects="1" scenarios="1"/>
  <mergeCells count="3">
    <mergeCell ref="C1:C6"/>
    <mergeCell ref="C7:C11"/>
    <mergeCell ref="C12:C17"/>
  </mergeCells>
  <conditionalFormatting sqref="B1:B18">
    <cfRule type="cellIs" dxfId="13" priority="1" operator="equal">
      <formula>""</formula>
    </cfRule>
  </conditionalFormatting>
  <pageMargins left="0.7" right="0.7" top="0.75" bottom="0.75" header="0.3" footer="0.3"/>
  <pageSetup paperSize="9" scale="8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A29C83-7807-4C84-B03C-9495EC2D2943}">
          <x14:formula1>
            <xm:f>'Ore docenti'!$AX$11:$AX$13</xm:f>
          </x14:formula1>
          <xm:sqref>B18</xm:sqref>
        </x14:dataValidation>
        <x14:dataValidation type="list" allowBlank="1" showInputMessage="1" showErrorMessage="1" xr:uid="{343EC59B-9285-453C-B14A-66956AA412D8}">
          <x14:formula1>
            <xm:f>'Ore docenti'!$AX$15:$AX$18</xm:f>
          </x14:formula1>
          <xm:sqref>B16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A5B71-796A-49F7-BF55-8F9E80855CCE}">
  <dimension ref="A1:B29"/>
  <sheetViews>
    <sheetView workbookViewId="0">
      <selection activeCell="I47" sqref="I47"/>
    </sheetView>
  </sheetViews>
  <sheetFormatPr defaultRowHeight="15.75" x14ac:dyDescent="0.25"/>
  <cols>
    <col min="1" max="1" width="12.625" style="18" bestFit="1" customWidth="1"/>
    <col min="2" max="2" width="12.875" style="18" customWidth="1"/>
  </cols>
  <sheetData>
    <row r="1" spans="1:2" s="18" customFormat="1" ht="63" x14ac:dyDescent="0.25">
      <c r="A1" s="18" t="s">
        <v>101</v>
      </c>
      <c r="B1" s="18" t="s">
        <v>102</v>
      </c>
    </row>
    <row r="2" spans="1:2" x14ac:dyDescent="0.25">
      <c r="A2" s="60">
        <v>25</v>
      </c>
      <c r="B2" s="61">
        <v>22950</v>
      </c>
    </row>
    <row r="3" spans="1:2" x14ac:dyDescent="0.25">
      <c r="A3" s="60">
        <v>24</v>
      </c>
      <c r="B3" s="61">
        <v>22032</v>
      </c>
    </row>
    <row r="4" spans="1:2" x14ac:dyDescent="0.25">
      <c r="A4" s="60">
        <v>23</v>
      </c>
      <c r="B4" s="61">
        <v>21114</v>
      </c>
    </row>
    <row r="5" spans="1:2" x14ac:dyDescent="0.25">
      <c r="A5" s="60">
        <v>22</v>
      </c>
      <c r="B5" s="61">
        <v>20196</v>
      </c>
    </row>
    <row r="6" spans="1:2" x14ac:dyDescent="0.25">
      <c r="A6" s="60">
        <v>21</v>
      </c>
      <c r="B6" s="61">
        <v>19278</v>
      </c>
    </row>
    <row r="7" spans="1:2" x14ac:dyDescent="0.25">
      <c r="A7" s="60">
        <v>20</v>
      </c>
      <c r="B7" s="61">
        <v>18360</v>
      </c>
    </row>
    <row r="8" spans="1:2" x14ac:dyDescent="0.25">
      <c r="A8" s="60">
        <v>19</v>
      </c>
      <c r="B8" s="61">
        <v>17442</v>
      </c>
    </row>
    <row r="9" spans="1:2" x14ac:dyDescent="0.25">
      <c r="A9" s="60">
        <v>18</v>
      </c>
      <c r="B9" s="61">
        <v>16524</v>
      </c>
    </row>
    <row r="10" spans="1:2" x14ac:dyDescent="0.25">
      <c r="A10" s="60">
        <v>17</v>
      </c>
      <c r="B10" s="61">
        <v>15606</v>
      </c>
    </row>
    <row r="11" spans="1:2" x14ac:dyDescent="0.25">
      <c r="A11" s="60">
        <v>16</v>
      </c>
      <c r="B11" s="61">
        <v>14688</v>
      </c>
    </row>
    <row r="12" spans="1:2" x14ac:dyDescent="0.25">
      <c r="A12" s="60">
        <v>15</v>
      </c>
      <c r="B12" s="61">
        <v>13770</v>
      </c>
    </row>
    <row r="13" spans="1:2" x14ac:dyDescent="0.25">
      <c r="A13" s="60">
        <v>14</v>
      </c>
      <c r="B13" s="61">
        <v>12852</v>
      </c>
    </row>
    <row r="14" spans="1:2" x14ac:dyDescent="0.25">
      <c r="A14" s="60">
        <v>13</v>
      </c>
      <c r="B14" s="61">
        <v>11934</v>
      </c>
    </row>
    <row r="15" spans="1:2" x14ac:dyDescent="0.25">
      <c r="A15" s="60">
        <v>12</v>
      </c>
      <c r="B15" s="61">
        <v>11016</v>
      </c>
    </row>
    <row r="16" spans="1:2" x14ac:dyDescent="0.25">
      <c r="A16" s="60">
        <v>11</v>
      </c>
      <c r="B16" s="61">
        <v>10098</v>
      </c>
    </row>
    <row r="17" spans="1:2" x14ac:dyDescent="0.25">
      <c r="A17" s="60">
        <v>10</v>
      </c>
      <c r="B17" s="61">
        <v>9180</v>
      </c>
    </row>
    <row r="18" spans="1:2" x14ac:dyDescent="0.25">
      <c r="A18" s="60">
        <v>9</v>
      </c>
      <c r="B18" s="61">
        <v>8262</v>
      </c>
    </row>
    <row r="19" spans="1:2" x14ac:dyDescent="0.25">
      <c r="A19" s="60">
        <v>8</v>
      </c>
      <c r="B19" s="61">
        <v>7344</v>
      </c>
    </row>
    <row r="20" spans="1:2" x14ac:dyDescent="0.25">
      <c r="A20" s="60">
        <v>7</v>
      </c>
      <c r="B20" s="61">
        <v>6426</v>
      </c>
    </row>
    <row r="21" spans="1:2" x14ac:dyDescent="0.25">
      <c r="A21" s="60">
        <v>6</v>
      </c>
      <c r="B21" s="61">
        <v>5508</v>
      </c>
    </row>
    <row r="22" spans="1:2" x14ac:dyDescent="0.25">
      <c r="A22" s="60">
        <v>5</v>
      </c>
      <c r="B22" s="61">
        <v>4590</v>
      </c>
    </row>
    <row r="23" spans="1:2" x14ac:dyDescent="0.25">
      <c r="A23" s="60" t="s">
        <v>103</v>
      </c>
      <c r="B23" s="61">
        <v>0</v>
      </c>
    </row>
    <row r="24" spans="1:2" x14ac:dyDescent="0.25">
      <c r="A24" s="60"/>
    </row>
    <row r="27" spans="1:2" x14ac:dyDescent="0.25">
      <c r="A27" s="1" t="s">
        <v>112</v>
      </c>
      <c r="B27" s="18">
        <v>0</v>
      </c>
    </row>
    <row r="28" spans="1:2" x14ac:dyDescent="0.25">
      <c r="A28" s="1" t="s">
        <v>113</v>
      </c>
      <c r="B28" s="18">
        <v>180</v>
      </c>
    </row>
    <row r="29" spans="1:2" x14ac:dyDescent="0.25">
      <c r="A29" s="1" t="s">
        <v>114</v>
      </c>
      <c r="B29" s="18">
        <v>210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4C78-B10C-4AF7-BC17-537B5B6B2AF0}">
  <sheetPr>
    <pageSetUpPr fitToPage="1"/>
  </sheetPr>
  <dimension ref="A1:A7"/>
  <sheetViews>
    <sheetView zoomScaleNormal="100" workbookViewId="0">
      <selection activeCell="A5" sqref="A5"/>
    </sheetView>
  </sheetViews>
  <sheetFormatPr defaultRowHeight="15.75" x14ac:dyDescent="0.25"/>
  <cols>
    <col min="1" max="1" width="90.25" customWidth="1"/>
  </cols>
  <sheetData>
    <row r="1" spans="1:1" ht="64.5" customHeight="1" x14ac:dyDescent="0.25"/>
    <row r="2" spans="1:1" ht="111.75" customHeight="1" x14ac:dyDescent="0.25">
      <c r="A2" s="27" t="s">
        <v>80</v>
      </c>
    </row>
    <row r="3" spans="1:1" ht="69.75" customHeight="1" x14ac:dyDescent="0.25">
      <c r="A3" s="64" t="str">
        <f>CONCATENATE("Il/la sottoscritto/a ", Dati!B1, ", nato/a a ", Dati!B2, " il ", TEXT(Dati!B3, "gg/mm/aaaa"), ", residente in ", Dati!B4, ", Via ", Dati!B5, ", C.F. ", Dati!B6, " in qualità di Legale Rappresentante di ", Dati!B7, ", C.F. ",Dati!B8, ", P. IVA ", Dati!B9, ", con sede legale in ", Dati!B10, ", Via ", Dati!B11)</f>
        <v xml:space="preserve">Il/la sottoscritto/a , nato/a a  il 00/01/1900, residente in , Via , C.F.  in qualità di Legale Rappresentante di , C.F. , P. IVA , con sede legale in , Via </v>
      </c>
    </row>
    <row r="4" spans="1:1" ht="44.25" customHeight="1" x14ac:dyDescent="0.25">
      <c r="A4" s="26" t="s">
        <v>79</v>
      </c>
    </row>
    <row r="5" spans="1:1" ht="102" customHeight="1" x14ac:dyDescent="0.25">
      <c r="A5" s="65" t="str">
        <f>CONCATENATE(Dati!H2,Dati!B12, ", CLP ", Dati!B13, " e della durata di ore ",Dati!B14, " corrispondono ai dati riportati in tutti i registri obbligatori.")</f>
        <v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, CLP  e della durata di ore 1020 corrispondono ai dati riportati in tutti i registri obbligatori.</v>
      </c>
    </row>
    <row r="6" spans="1:1" x14ac:dyDescent="0.25">
      <c r="A6" s="18"/>
    </row>
    <row r="7" spans="1:1" x14ac:dyDescent="0.25">
      <c r="A7" s="25" t="s">
        <v>78</v>
      </c>
    </row>
  </sheetData>
  <sheetProtection algorithmName="SHA-512" hashValue="CCJ8a1cOUq2GZU/YSKUugMXRmZ2rYpsOW4JMQrPhTaJjdZIb1ZApMntQO6F8RHloGeuaLJI2+0nMP+QpwhCsJg==" saltValue="QFNb4wLHKarvZjBuxlIOEQ==" spinCount="100000" sheet="1" objects="1" scenarios="1"/>
  <pageMargins left="0.7" right="0.7" top="0.75" bottom="0.75" header="0.3" footer="0.3"/>
  <pageSetup paperSize="9" scale="8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BA7DF-1D1F-4E3F-871E-A51DAEE13B70}">
  <sheetPr>
    <pageSetUpPr fitToPage="1"/>
  </sheetPr>
  <dimension ref="A7:AY489"/>
  <sheetViews>
    <sheetView tabSelected="1" view="pageBreakPreview" topLeftCell="A309" zoomScaleNormal="100" zoomScaleSheetLayoutView="100" workbookViewId="0">
      <selection activeCell="C324" sqref="C324:AK324"/>
    </sheetView>
  </sheetViews>
  <sheetFormatPr defaultColWidth="10.875" defaultRowHeight="12.75" x14ac:dyDescent="0.2"/>
  <cols>
    <col min="1" max="1" width="26.125" style="1" bestFit="1" customWidth="1"/>
    <col min="2" max="2" width="6" style="1" bestFit="1" customWidth="1"/>
    <col min="3" max="37" width="4.75" style="1" customWidth="1"/>
    <col min="38" max="16384" width="10.875" style="1"/>
  </cols>
  <sheetData>
    <row r="7" spans="1:51" x14ac:dyDescent="0.2">
      <c r="AX7" s="1" t="s">
        <v>8</v>
      </c>
    </row>
    <row r="8" spans="1:51" x14ac:dyDescent="0.2">
      <c r="AX8" s="1" t="s">
        <v>9</v>
      </c>
      <c r="AY8" s="3">
        <v>45999</v>
      </c>
    </row>
    <row r="9" spans="1:51" x14ac:dyDescent="0.2">
      <c r="AY9" s="3">
        <v>46023</v>
      </c>
    </row>
    <row r="10" spans="1:51" x14ac:dyDescent="0.2">
      <c r="AY10" s="3">
        <v>46028</v>
      </c>
    </row>
    <row r="11" spans="1:51" ht="18.75" x14ac:dyDescent="0.3">
      <c r="A11" s="73" t="s">
        <v>7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AX11" s="1" t="s">
        <v>106</v>
      </c>
      <c r="AY11" s="3">
        <v>46117</v>
      </c>
    </row>
    <row r="12" spans="1:51" ht="31.5" customHeight="1" x14ac:dyDescent="0.25">
      <c r="A12" s="5" t="s">
        <v>2</v>
      </c>
      <c r="B12" s="72">
        <f>Dati!$B$7</f>
        <v>0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AX12" s="1" t="s">
        <v>107</v>
      </c>
      <c r="AY12" s="3">
        <v>46118</v>
      </c>
    </row>
    <row r="13" spans="1:51" ht="31.5" customHeight="1" x14ac:dyDescent="0.25">
      <c r="A13" s="6" t="s">
        <v>3</v>
      </c>
      <c r="B13" s="72">
        <f>Dati!$B$13</f>
        <v>0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AY13" s="3">
        <v>46137</v>
      </c>
    </row>
    <row r="14" spans="1:51" ht="31.5" customHeight="1" x14ac:dyDescent="0.25">
      <c r="A14" s="7" t="s">
        <v>111</v>
      </c>
      <c r="B14" s="72">
        <f>Dati!$B$16</f>
        <v>0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AY14" s="3">
        <v>46143</v>
      </c>
    </row>
    <row r="15" spans="1:51" ht="31.5" customHeight="1" x14ac:dyDescent="0.25">
      <c r="A15" s="7" t="s">
        <v>5</v>
      </c>
      <c r="B15" s="72">
        <f>Dati!$B$15</f>
        <v>0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AX15" s="1" t="s">
        <v>112</v>
      </c>
      <c r="AY15" s="3">
        <v>46175</v>
      </c>
    </row>
    <row r="16" spans="1:51" ht="31.5" customHeight="1" x14ac:dyDescent="0.25">
      <c r="A16" s="5" t="s">
        <v>6</v>
      </c>
      <c r="B16" s="72">
        <f>Dati!$B$17</f>
        <v>0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AX16" s="1" t="s">
        <v>113</v>
      </c>
      <c r="AY16" s="3">
        <v>46249</v>
      </c>
    </row>
    <row r="17" spans="1:51" x14ac:dyDescent="0.2">
      <c r="AX17" s="1" t="s">
        <v>114</v>
      </c>
      <c r="AY17" s="3">
        <v>46327</v>
      </c>
    </row>
    <row r="18" spans="1:51" x14ac:dyDescent="0.2">
      <c r="AY18" s="3">
        <v>46364</v>
      </c>
    </row>
    <row r="19" spans="1:51" s="2" customFormat="1" ht="113.1" customHeight="1" x14ac:dyDescent="0.2">
      <c r="A19" s="4" t="s">
        <v>86</v>
      </c>
      <c r="B19" s="4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Y19" s="3">
        <v>46381</v>
      </c>
    </row>
    <row r="20" spans="1:51" s="2" customFormat="1" ht="21" customHeight="1" x14ac:dyDescent="0.2">
      <c r="A20" s="76" t="s">
        <v>10</v>
      </c>
      <c r="B20" s="77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Y20" s="3">
        <v>46382</v>
      </c>
    </row>
    <row r="21" spans="1:51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1:51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51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51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51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51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51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51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51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51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51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51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RUacklO3ArcBRWDIx1AXBezxnm3UNjCgFS5+lIBLxaKW8diwkL8beS5nqdXm4d0iSXkve0U0bv6eV8EL+/SOjQ==" saltValue="1NBzIh157ZnwUBvEp+sZgA==" spinCount="100000" sheet="1" objects="1" scenarios="1"/>
  <mergeCells count="7">
    <mergeCell ref="A11:T11"/>
    <mergeCell ref="B16:T16"/>
    <mergeCell ref="A20:B20"/>
    <mergeCell ref="B12:T12"/>
    <mergeCell ref="B13:T13"/>
    <mergeCell ref="B14:T14"/>
    <mergeCell ref="B15:T15"/>
  </mergeCells>
  <conditionalFormatting sqref="A21:A323">
    <cfRule type="expression" dxfId="12" priority="4">
      <formula>COUNTIF($AY$8:$AY$20,A21)&gt;0</formula>
    </cfRule>
    <cfRule type="expression" dxfId="11" priority="5">
      <formula>WEEKDAY(A21, 2)&gt;5</formula>
    </cfRule>
  </conditionalFormatting>
  <conditionalFormatting sqref="C19:AK20">
    <cfRule type="cellIs" dxfId="10" priority="1" operator="equal">
      <formula>""</formula>
    </cfRule>
  </conditionalFormatting>
  <dataValidations count="1">
    <dataValidation type="list" errorStyle="warning" allowBlank="1" showInputMessage="1" showErrorMessage="1" errorTitle="Scegli tra B e C" error="Inserire la fascia del docente, scegliendo tra B e C" promptTitle="Inserire la fascia del docente" prompt="Inserire la fascia del docente, scegliendo tra B e C" sqref="C20:AK20" xr:uid="{E10413E9-C87B-4C76-881C-027E978ABB02}">
      <formula1>$AX$7:$AX$8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EC3C8-907D-44D6-B902-28D9958ABA22}">
  <sheetPr>
    <pageSetUpPr fitToPage="1"/>
  </sheetPr>
  <dimension ref="A1:BI490"/>
  <sheetViews>
    <sheetView view="pageBreakPreview" topLeftCell="A20" zoomScale="85" zoomScaleNormal="100" zoomScaleSheetLayoutView="85" workbookViewId="0">
      <selection activeCell="AB19" sqref="AB19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45" width="10.875" style="1"/>
    <col min="46" max="47" width="10.875" style="39"/>
    <col min="48" max="16384" width="10.875" style="1"/>
  </cols>
  <sheetData>
    <row r="1" spans="1:61" x14ac:dyDescent="0.2">
      <c r="BI1" s="1" t="s">
        <v>120</v>
      </c>
    </row>
    <row r="2" spans="1:61" x14ac:dyDescent="0.2">
      <c r="BI2" s="1" t="s">
        <v>118</v>
      </c>
    </row>
    <row r="3" spans="1:61" x14ac:dyDescent="0.2">
      <c r="BI3" s="1" t="s">
        <v>119</v>
      </c>
    </row>
    <row r="7" spans="1:61" x14ac:dyDescent="0.2">
      <c r="AT7" s="39" t="s">
        <v>8</v>
      </c>
    </row>
    <row r="8" spans="1:61" x14ac:dyDescent="0.2">
      <c r="AT8" s="39" t="s">
        <v>9</v>
      </c>
      <c r="AU8" s="40">
        <v>45999</v>
      </c>
    </row>
    <row r="9" spans="1:61" x14ac:dyDescent="0.2">
      <c r="AU9" s="40">
        <v>46023</v>
      </c>
    </row>
    <row r="10" spans="1:61" x14ac:dyDescent="0.2">
      <c r="AU10" s="40">
        <v>46028</v>
      </c>
    </row>
    <row r="11" spans="1:61" ht="18.75" x14ac:dyDescent="0.3">
      <c r="A11" s="73" t="s">
        <v>67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AU11" s="40">
        <v>46117</v>
      </c>
    </row>
    <row r="12" spans="1:61" ht="31.5" customHeight="1" x14ac:dyDescent="0.25">
      <c r="A12" s="5" t="s">
        <v>2</v>
      </c>
      <c r="B12" s="72">
        <f>Dati!$B$7</f>
        <v>0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AU12" s="40">
        <v>46118</v>
      </c>
    </row>
    <row r="13" spans="1:61" ht="31.5" customHeight="1" x14ac:dyDescent="0.25">
      <c r="A13" s="6" t="s">
        <v>3</v>
      </c>
      <c r="B13" s="72">
        <f>Dati!$B$13</f>
        <v>0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AU13" s="40">
        <v>46137</v>
      </c>
    </row>
    <row r="14" spans="1:61" ht="31.5" customHeight="1" x14ac:dyDescent="0.25">
      <c r="A14" s="7" t="s">
        <v>4</v>
      </c>
      <c r="B14" s="72">
        <f>Dati!$B$16</f>
        <v>0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AU14" s="40">
        <v>46143</v>
      </c>
    </row>
    <row r="15" spans="1:61" ht="31.5" customHeight="1" x14ac:dyDescent="0.25">
      <c r="A15" s="7" t="s">
        <v>5</v>
      </c>
      <c r="B15" s="72">
        <f>Dati!$B$15</f>
        <v>0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AU15" s="40">
        <v>46175</v>
      </c>
    </row>
    <row r="16" spans="1:61" ht="31.5" customHeight="1" x14ac:dyDescent="0.25">
      <c r="A16" s="5" t="s">
        <v>6</v>
      </c>
      <c r="B16" s="72">
        <f>Dati!$B$17</f>
        <v>0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AU16" s="40">
        <v>46249</v>
      </c>
    </row>
    <row r="17" spans="1:47" x14ac:dyDescent="0.2">
      <c r="AU17" s="40">
        <v>46327</v>
      </c>
    </row>
    <row r="19" spans="1:47" s="2" customFormat="1" ht="126.95" customHeight="1" x14ac:dyDescent="0.2">
      <c r="A19" s="69" t="s">
        <v>87</v>
      </c>
      <c r="B19" s="69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T19" s="41"/>
      <c r="AU19" s="40">
        <v>46381</v>
      </c>
    </row>
    <row r="20" spans="1:47" s="2" customFormat="1" ht="108.4" customHeight="1" x14ac:dyDescent="0.2">
      <c r="A20" s="70"/>
      <c r="B20" s="70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T20" s="41"/>
      <c r="AU20" s="40"/>
    </row>
    <row r="21" spans="1:47" ht="15.75" x14ac:dyDescent="0.2">
      <c r="A21" s="71"/>
      <c r="B21" s="71"/>
      <c r="C21" s="19">
        <v>1</v>
      </c>
      <c r="D21" s="19">
        <v>2</v>
      </c>
      <c r="E21" s="19">
        <v>3</v>
      </c>
      <c r="F21" s="19">
        <v>4</v>
      </c>
      <c r="G21" s="19">
        <v>5</v>
      </c>
      <c r="H21" s="19">
        <v>6</v>
      </c>
      <c r="I21" s="19">
        <v>7</v>
      </c>
      <c r="J21" s="19">
        <v>8</v>
      </c>
      <c r="K21" s="19">
        <v>9</v>
      </c>
      <c r="L21" s="19">
        <v>10</v>
      </c>
      <c r="M21" s="19">
        <v>11</v>
      </c>
      <c r="N21" s="19">
        <v>12</v>
      </c>
      <c r="O21" s="19">
        <v>13</v>
      </c>
      <c r="P21" s="19">
        <v>14</v>
      </c>
      <c r="Q21" s="19">
        <v>15</v>
      </c>
      <c r="R21" s="19">
        <v>16</v>
      </c>
      <c r="S21" s="19">
        <v>17</v>
      </c>
      <c r="T21" s="19">
        <v>18</v>
      </c>
      <c r="U21" s="19">
        <v>19</v>
      </c>
      <c r="V21" s="19">
        <v>20</v>
      </c>
      <c r="W21" s="19">
        <v>21</v>
      </c>
      <c r="X21" s="19">
        <v>22</v>
      </c>
      <c r="Y21" s="19">
        <v>23</v>
      </c>
      <c r="Z21" s="19">
        <v>24</v>
      </c>
      <c r="AA21" s="19">
        <v>25</v>
      </c>
      <c r="AB21" s="19">
        <v>26</v>
      </c>
      <c r="AC21" s="19">
        <v>27</v>
      </c>
      <c r="AD21" s="19">
        <v>28</v>
      </c>
      <c r="AE21" s="19">
        <v>29</v>
      </c>
      <c r="AF21" s="19">
        <v>30</v>
      </c>
      <c r="AG21" s="19">
        <v>31</v>
      </c>
      <c r="AH21" s="19">
        <v>32</v>
      </c>
      <c r="AI21" s="19">
        <v>33</v>
      </c>
      <c r="AJ21" s="19">
        <v>34</v>
      </c>
      <c r="AK21" s="19">
        <v>35</v>
      </c>
      <c r="AU21" s="40">
        <v>46364</v>
      </c>
    </row>
    <row r="22" spans="1:47" ht="15.75" x14ac:dyDescent="0.25">
      <c r="A22" s="10">
        <v>45901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45902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45903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45904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45905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45906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45908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45909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45910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45911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45912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45913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45914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45915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45917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45919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45921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45922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45924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45925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45926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45927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45928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45929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45930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45931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45932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45933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45934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45935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45936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45937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45938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45939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45940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45941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45942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45943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45944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45945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45946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45947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45948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45949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45950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45951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45952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45953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45954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45955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45956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45957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45958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45959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45960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45961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45962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45963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45964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45965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45966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45967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45968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45969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45970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45971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45972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45973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45974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45975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45976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45977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45978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45979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45980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45981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45982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45983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45984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45985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45986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45987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45988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45989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45990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45991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45992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45993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45994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45995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45996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45997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45998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45999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46000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46001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46002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46003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46004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46005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46006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46007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46008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46009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46010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46011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46012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46013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46014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46015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46016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46017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46018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46019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46020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46021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46022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46023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46024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46025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46026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46027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46028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46029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46030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46031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46032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46033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46034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46035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46036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46037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46038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46039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46040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46041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46042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46043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46044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46045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46046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46047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46048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46049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46050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46051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46052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46053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46054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46055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46056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46057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46058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46059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46060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46061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46062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46063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46064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46065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46066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46067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46068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46069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46070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46071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46072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46073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46074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46075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46076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46077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46078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46079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46080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46081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46082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46083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46084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46085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46086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46087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46088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46089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46090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46091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46092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46093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46094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46095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46096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46097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46098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46099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46100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46101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46102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46103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46104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46105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46106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46107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46108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46109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46110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46111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46112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46113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46114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46115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46116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46117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46118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46119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46120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46121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46122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46123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46124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46125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46126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46127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46128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46129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46130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46131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46132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46133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46134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46135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46136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46137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46138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46139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46140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46141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46142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46143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46144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46145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46146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46147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46148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46149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46150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46151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46152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46153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46154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46155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46156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46157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46158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46159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46160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46161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46162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46163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46164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46165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46166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46167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46168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46169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46170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46171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46172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46173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46174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46175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46176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46177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46178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46179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46180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46181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46182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46183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46184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46185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46186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46187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46188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46189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46190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46191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46192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46193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46194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46195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46196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46197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46198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46199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46200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46201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46202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ht="15.75" x14ac:dyDescent="0.25">
      <c r="A324" s="10">
        <v>46203</v>
      </c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</row>
    <row r="325" spans="1:37" x14ac:dyDescent="0.2">
      <c r="A325" s="8" t="s">
        <v>11</v>
      </c>
      <c r="B325" s="16">
        <f>SUM(B22:B324)</f>
        <v>0</v>
      </c>
      <c r="C325" s="16">
        <f t="shared" ref="C325:AC325" si="0">SUM(C22:C324)</f>
        <v>0</v>
      </c>
      <c r="D325" s="16">
        <f t="shared" si="0"/>
        <v>0</v>
      </c>
      <c r="E325" s="16">
        <f t="shared" si="0"/>
        <v>0</v>
      </c>
      <c r="F325" s="16">
        <f t="shared" si="0"/>
        <v>0</v>
      </c>
      <c r="G325" s="16">
        <f t="shared" si="0"/>
        <v>0</v>
      </c>
      <c r="H325" s="16">
        <f t="shared" si="0"/>
        <v>0</v>
      </c>
      <c r="I325" s="16">
        <f t="shared" si="0"/>
        <v>0</v>
      </c>
      <c r="J325" s="16">
        <f t="shared" si="0"/>
        <v>0</v>
      </c>
      <c r="K325" s="16">
        <f t="shared" si="0"/>
        <v>0</v>
      </c>
      <c r="L325" s="16">
        <f t="shared" si="0"/>
        <v>0</v>
      </c>
      <c r="M325" s="16">
        <f t="shared" si="0"/>
        <v>0</v>
      </c>
      <c r="N325" s="16">
        <f t="shared" si="0"/>
        <v>0</v>
      </c>
      <c r="O325" s="16">
        <f t="shared" si="0"/>
        <v>0</v>
      </c>
      <c r="P325" s="16">
        <f t="shared" si="0"/>
        <v>0</v>
      </c>
      <c r="Q325" s="16">
        <f t="shared" si="0"/>
        <v>0</v>
      </c>
      <c r="R325" s="16">
        <f t="shared" si="0"/>
        <v>0</v>
      </c>
      <c r="S325" s="16">
        <f t="shared" si="0"/>
        <v>0</v>
      </c>
      <c r="T325" s="16">
        <f t="shared" si="0"/>
        <v>0</v>
      </c>
      <c r="U325" s="16">
        <f t="shared" si="0"/>
        <v>0</v>
      </c>
      <c r="V325" s="16">
        <f t="shared" si="0"/>
        <v>0</v>
      </c>
      <c r="W325" s="16">
        <f t="shared" si="0"/>
        <v>0</v>
      </c>
      <c r="X325" s="16">
        <f t="shared" si="0"/>
        <v>0</v>
      </c>
      <c r="Y325" s="16">
        <f t="shared" si="0"/>
        <v>0</v>
      </c>
      <c r="Z325" s="16">
        <f t="shared" si="0"/>
        <v>0</v>
      </c>
      <c r="AA325" s="16">
        <f t="shared" si="0"/>
        <v>0</v>
      </c>
      <c r="AB325" s="16">
        <f t="shared" si="0"/>
        <v>0</v>
      </c>
      <c r="AC325" s="16">
        <f t="shared" si="0"/>
        <v>0</v>
      </c>
      <c r="AD325" s="16">
        <f t="shared" ref="AD325" si="1">SUM(AD22:AD324)</f>
        <v>0</v>
      </c>
      <c r="AE325" s="16">
        <f t="shared" ref="AE325" si="2">SUM(AE22:AE324)</f>
        <v>0</v>
      </c>
      <c r="AF325" s="16">
        <f t="shared" ref="AF325:AK325" si="3">SUM(AF22:AF324)</f>
        <v>0</v>
      </c>
      <c r="AG325" s="16">
        <f t="shared" si="3"/>
        <v>0</v>
      </c>
      <c r="AH325" s="16">
        <f t="shared" si="3"/>
        <v>0</v>
      </c>
      <c r="AI325" s="16">
        <f t="shared" si="3"/>
        <v>0</v>
      </c>
      <c r="AJ325" s="16">
        <f t="shared" si="3"/>
        <v>0</v>
      </c>
      <c r="AK325" s="16">
        <f t="shared" si="3"/>
        <v>0</v>
      </c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  <row r="490" spans="1:1" x14ac:dyDescent="0.2">
      <c r="A490" s="3"/>
    </row>
  </sheetData>
  <sheetProtection algorithmName="SHA-512" hashValue="79IA83BB6srQLYjyKIRGWJETiEb1/iUAokGjhxD3AU7/3jikQiIkPUgS45U7yftwNiw6/XoNpwby6ZJ4s1tI4w==" saltValue="zJfWeM1zzzMNUzpjr9iipA==" spinCount="100000" sheet="1" objects="1" scenarios="1"/>
  <mergeCells count="8">
    <mergeCell ref="A19:A21"/>
    <mergeCell ref="B19:B21"/>
    <mergeCell ref="B16:T16"/>
    <mergeCell ref="A11:T11"/>
    <mergeCell ref="B12:T12"/>
    <mergeCell ref="B13:T13"/>
    <mergeCell ref="B14:T14"/>
    <mergeCell ref="B15:T15"/>
  </mergeCells>
  <phoneticPr fontId="2" type="noConversion"/>
  <conditionalFormatting sqref="A22:A324">
    <cfRule type="expression" dxfId="9" priority="2">
      <formula>COUNTIF($AU$8:$AU$19,A22)&gt;0</formula>
    </cfRule>
    <cfRule type="expression" dxfId="8" priority="3">
      <formula>WEEKDAY(A22, 2)&gt;5</formula>
    </cfRule>
  </conditionalFormatting>
  <conditionalFormatting sqref="C19:AK20">
    <cfRule type="cellIs" dxfId="7" priority="1" operator="equal">
      <formula>""</formula>
    </cfRule>
  </conditionalFormatting>
  <dataValidations count="1">
    <dataValidation type="list" allowBlank="1" showInputMessage="1" showErrorMessage="1" sqref="C20:AK20" xr:uid="{125CDAED-DFFF-4AF4-8270-A90F773F01C5}">
      <formula1>$BI$1:$BI$3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F345-BD57-47E4-AAF2-3CB51AE19ADC}">
  <sheetPr>
    <pageSetUpPr fitToPage="1"/>
  </sheetPr>
  <dimension ref="A8:AU489"/>
  <sheetViews>
    <sheetView view="pageBreakPreview" topLeftCell="A14" zoomScaleNormal="100" zoomScaleSheetLayoutView="100" workbookViewId="0">
      <selection activeCell="C19" sqref="C19:AK19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16384" width="10.875" style="1"/>
  </cols>
  <sheetData>
    <row r="8" spans="1:47" x14ac:dyDescent="0.2">
      <c r="AU8" s="3"/>
    </row>
    <row r="9" spans="1:47" x14ac:dyDescent="0.2">
      <c r="AU9" s="3"/>
    </row>
    <row r="10" spans="1:47" x14ac:dyDescent="0.2">
      <c r="AU10" s="3"/>
    </row>
    <row r="11" spans="1:47" ht="18.75" x14ac:dyDescent="0.3">
      <c r="A11" s="73" t="s">
        <v>12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AU11" s="3"/>
    </row>
    <row r="12" spans="1:47" ht="31.5" customHeight="1" x14ac:dyDescent="0.25">
      <c r="A12" s="5" t="s">
        <v>2</v>
      </c>
      <c r="B12" s="72">
        <f>Dati!$B$7</f>
        <v>0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AU12" s="3"/>
    </row>
    <row r="13" spans="1:47" ht="31.5" customHeight="1" x14ac:dyDescent="0.25">
      <c r="A13" s="6" t="s">
        <v>3</v>
      </c>
      <c r="B13" s="72">
        <f>Dati!$B$13</f>
        <v>0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AU13" s="3"/>
    </row>
    <row r="14" spans="1:47" ht="31.5" customHeight="1" x14ac:dyDescent="0.25">
      <c r="A14" s="7" t="s">
        <v>4</v>
      </c>
      <c r="B14" s="72">
        <f>Dati!$B$16</f>
        <v>0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AU14" s="3"/>
    </row>
    <row r="15" spans="1:47" ht="31.5" customHeight="1" x14ac:dyDescent="0.25">
      <c r="A15" s="7" t="s">
        <v>5</v>
      </c>
      <c r="B15" s="72">
        <f>Dati!$B$15</f>
        <v>0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AU15" s="3"/>
    </row>
    <row r="16" spans="1:47" ht="31.5" customHeight="1" x14ac:dyDescent="0.25">
      <c r="A16" s="5" t="s">
        <v>6</v>
      </c>
      <c r="B16" s="72">
        <f>Dati!$B$17</f>
        <v>0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AU16" s="3"/>
    </row>
    <row r="17" spans="1:47" x14ac:dyDescent="0.2">
      <c r="AU17" s="3"/>
    </row>
    <row r="18" spans="1:47" ht="150.4" customHeight="1" x14ac:dyDescent="0.2">
      <c r="A18" s="69" t="s">
        <v>0</v>
      </c>
      <c r="B18" s="69" t="s">
        <v>1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"/>
    </row>
    <row r="19" spans="1:47" ht="97.5" customHeight="1" x14ac:dyDescent="0.2">
      <c r="A19" s="70"/>
      <c r="B19" s="70"/>
      <c r="C19" s="54">
        <f>'Ore Allievi 1'!C20</f>
        <v>0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"/>
    </row>
    <row r="20" spans="1:47" s="2" customFormat="1" ht="15.75" x14ac:dyDescent="0.2">
      <c r="A20" s="71"/>
      <c r="B20" s="71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"/>
    </row>
    <row r="21" spans="1:47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1:47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muXU+QTgBaGg+m4FbJqhO86RbZb9eHCBFou+RDuqcMH2o3e4J3EdDITCCYgXFPaKicd2sStNP02bdcBVcI0f+A==" saltValue="05eUTSb1+l1xtBkLxklwqA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6" priority="2">
      <formula>COUNTIF($AU$8:$AU$20,A21)&gt;0</formula>
    </cfRule>
    <cfRule type="expression" dxfId="5" priority="3">
      <formula>WEEKDAY(A21, 2)&gt;5</formula>
    </cfRule>
  </conditionalFormatting>
  <conditionalFormatting sqref="C18:AK19">
    <cfRule type="cellIs" dxfId="4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D5A36-E74E-4279-9C97-545E8C1558F8}">
  <sheetPr>
    <pageSetUpPr fitToPage="1"/>
  </sheetPr>
  <dimension ref="A8:AU489"/>
  <sheetViews>
    <sheetView view="pageBreakPreview" topLeftCell="A17" zoomScaleNormal="100" zoomScaleSheetLayoutView="100" workbookViewId="0">
      <selection activeCell="D24" sqref="D24"/>
    </sheetView>
  </sheetViews>
  <sheetFormatPr defaultColWidth="10.875" defaultRowHeight="12.75" x14ac:dyDescent="0.2"/>
  <cols>
    <col min="1" max="1" width="26.125" style="1" bestFit="1" customWidth="1"/>
    <col min="2" max="2" width="5.375" style="31" customWidth="1"/>
    <col min="3" max="37" width="4.75" style="1" customWidth="1"/>
    <col min="38" max="46" width="10.875" style="1"/>
    <col min="47" max="47" width="10.875" style="29"/>
    <col min="48" max="16384" width="10.875" style="1"/>
  </cols>
  <sheetData>
    <row r="8" spans="1:47" x14ac:dyDescent="0.2">
      <c r="AU8" s="30"/>
    </row>
    <row r="9" spans="1:47" x14ac:dyDescent="0.2">
      <c r="AU9" s="30"/>
    </row>
    <row r="10" spans="1:47" x14ac:dyDescent="0.2">
      <c r="AU10" s="30"/>
    </row>
    <row r="11" spans="1:47" ht="18.75" x14ac:dyDescent="0.3">
      <c r="A11" s="73" t="s">
        <v>116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AU11" s="30"/>
    </row>
    <row r="12" spans="1:47" ht="31.5" customHeight="1" x14ac:dyDescent="0.25">
      <c r="A12" s="5" t="s">
        <v>2</v>
      </c>
      <c r="B12" s="72">
        <f>Dati!$B$7</f>
        <v>0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AU12" s="30"/>
    </row>
    <row r="13" spans="1:47" ht="31.5" customHeight="1" x14ac:dyDescent="0.25">
      <c r="A13" s="6" t="s">
        <v>3</v>
      </c>
      <c r="B13" s="72">
        <f>Dati!$B$13</f>
        <v>0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AU13" s="30"/>
    </row>
    <row r="14" spans="1:47" ht="31.5" customHeight="1" x14ac:dyDescent="0.25">
      <c r="A14" s="7" t="s">
        <v>4</v>
      </c>
      <c r="B14" s="72">
        <f>Dati!$B$16</f>
        <v>0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AU14" s="30"/>
    </row>
    <row r="15" spans="1:47" ht="31.5" customHeight="1" x14ac:dyDescent="0.25">
      <c r="A15" s="7" t="s">
        <v>5</v>
      </c>
      <c r="B15" s="72">
        <f>Dati!$B$15</f>
        <v>0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AU15" s="30"/>
    </row>
    <row r="16" spans="1:47" ht="31.5" customHeight="1" x14ac:dyDescent="0.25">
      <c r="A16" s="5" t="s">
        <v>6</v>
      </c>
      <c r="B16" s="72">
        <f>Dati!$B$17</f>
        <v>0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AU16" s="30"/>
    </row>
    <row r="17" spans="1:47" x14ac:dyDescent="0.2">
      <c r="AU17" s="30"/>
    </row>
    <row r="18" spans="1:47" ht="108.75" customHeight="1" x14ac:dyDescent="0.2">
      <c r="A18" s="78" t="s">
        <v>0</v>
      </c>
      <c r="B18" s="79" t="s">
        <v>100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0"/>
    </row>
    <row r="19" spans="1:47" ht="108.75" customHeight="1" x14ac:dyDescent="0.2">
      <c r="A19" s="78"/>
      <c r="B19" s="79"/>
      <c r="C19" s="54">
        <f>'Ore Allievi 1'!C20</f>
        <v>0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0"/>
    </row>
    <row r="20" spans="1:47" s="2" customFormat="1" ht="15.75" x14ac:dyDescent="0.2">
      <c r="A20" s="78"/>
      <c r="B20" s="80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0"/>
    </row>
    <row r="21" spans="1:47" ht="15.75" x14ac:dyDescent="0.25">
      <c r="A21" s="10">
        <v>45901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</row>
    <row r="22" spans="1:47" ht="15.75" x14ac:dyDescent="0.25">
      <c r="A22" s="10">
        <v>45902</v>
      </c>
      <c r="B22" s="38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8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8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8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8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8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8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8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8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8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8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8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8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8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8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8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8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8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8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8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8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8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8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8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8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8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8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8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8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8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8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8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8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8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8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8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8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8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8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8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8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8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8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8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8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8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8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8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8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8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8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8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8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8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8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8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8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8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8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8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8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8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8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8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8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8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8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8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8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8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8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8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8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8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8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8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8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8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8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8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8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8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8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8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8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8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8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8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8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8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8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8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8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8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8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8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8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8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8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8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8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8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8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8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8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8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8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8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8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8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8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8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8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8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8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8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8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8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8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8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8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8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8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8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8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8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8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8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8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8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8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8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8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8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8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8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8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8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8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8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8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8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8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8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8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8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8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8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8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8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8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8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8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8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8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8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8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8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8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8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8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8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8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8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8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8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8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8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8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8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8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8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8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8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8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8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8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8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8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8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8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8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8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8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8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8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8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8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8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8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8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8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8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8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8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8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8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8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8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8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8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8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8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8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8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8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8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8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8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8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8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8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8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8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8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8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8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8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8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8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8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8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8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8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8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8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8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8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8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8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8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8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8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8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8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8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8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8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8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8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8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8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8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8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8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8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8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8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8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8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8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8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8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8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8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8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8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8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8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8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8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8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8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8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8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8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8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8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8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8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8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8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8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8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8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8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8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8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8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8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8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8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8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8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8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8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8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8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8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8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8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8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8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8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8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8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8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8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8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8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32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tfme5EXxyV0dkWN+qbTcEtiafaWgCtC+HdtAmKa/YAGCUeuvRFaZfSTgu6g3u7Wb/lXtlG4Sucohpz2Zo6KxjA==" saltValue="UXpjF8HSKcqMFt72sgDtUg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3" priority="2">
      <formula>COUNTIF($AU$8:$AU$20,A21)&gt;0</formula>
    </cfRule>
    <cfRule type="expression" dxfId="2" priority="3">
      <formula>WEEKDAY(A21, 2)&gt;5</formula>
    </cfRule>
  </conditionalFormatting>
  <conditionalFormatting sqref="C18:AK19">
    <cfRule type="cellIs" dxfId="1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0052D-7F98-4A4A-8FC4-3CAE08EE3DC9}">
  <sheetPr>
    <pageSetUpPr fitToPage="1"/>
  </sheetPr>
  <dimension ref="A1:I37"/>
  <sheetViews>
    <sheetView workbookViewId="0">
      <selection activeCell="H3" sqref="H3"/>
    </sheetView>
  </sheetViews>
  <sheetFormatPr defaultRowHeight="15.75" x14ac:dyDescent="0.25"/>
  <cols>
    <col min="1" max="1" width="4.25" bestFit="1" customWidth="1"/>
    <col min="2" max="2" width="38.5" customWidth="1"/>
    <col min="6" max="6" width="9" customWidth="1"/>
  </cols>
  <sheetData>
    <row r="1" spans="1:9" ht="63" x14ac:dyDescent="0.25">
      <c r="A1" s="81" t="s">
        <v>13</v>
      </c>
      <c r="B1" s="81" t="s">
        <v>26</v>
      </c>
      <c r="C1" s="14" t="s">
        <v>27</v>
      </c>
      <c r="D1" s="14" t="s">
        <v>29</v>
      </c>
      <c r="E1" s="14" t="s">
        <v>88</v>
      </c>
      <c r="F1" s="14" t="s">
        <v>31</v>
      </c>
      <c r="G1" s="14" t="s">
        <v>32</v>
      </c>
      <c r="H1" s="14" t="s">
        <v>33</v>
      </c>
      <c r="I1" s="14" t="s">
        <v>34</v>
      </c>
    </row>
    <row r="2" spans="1:9" ht="47.25" x14ac:dyDescent="0.25">
      <c r="A2" s="81"/>
      <c r="B2" s="81"/>
      <c r="C2" s="14" t="s">
        <v>28</v>
      </c>
      <c r="D2" s="14" t="s">
        <v>30</v>
      </c>
      <c r="E2" s="14" t="s">
        <v>89</v>
      </c>
      <c r="F2" s="14" t="s">
        <v>90</v>
      </c>
      <c r="G2" s="14" t="s">
        <v>91</v>
      </c>
      <c r="H2" s="14" t="s">
        <v>35</v>
      </c>
      <c r="I2" s="14" t="s">
        <v>92</v>
      </c>
    </row>
    <row r="3" spans="1:9" ht="17.25" x14ac:dyDescent="0.25">
      <c r="A3" s="15" t="s">
        <v>36</v>
      </c>
      <c r="B3" s="15" cm="1">
        <f t="array" ref="B3:B37">TRANSPOSE('Ore Allievi 1'!C19:AK19)</f>
        <v>0</v>
      </c>
      <c r="C3" s="17" cm="1">
        <f t="array" ref="C3:C37">TRANSPOSE('Ore Allievi 1'!C325:AK325)</f>
        <v>0</v>
      </c>
      <c r="D3" s="17" cm="1">
        <f t="array" ref="D3:D37">TRANSPOSE('Ore Allievi 3'!C324:AK324)</f>
        <v>0</v>
      </c>
      <c r="E3" s="17" cm="1">
        <f t="array" ref="E3:E37">TRANSPOSE('Ore Allievi 2'!C324:AK324)</f>
        <v>0</v>
      </c>
      <c r="F3" s="17">
        <f>C3+D3+E3</f>
        <v>0</v>
      </c>
      <c r="G3" s="17" cm="1">
        <f t="array" ref="G3:G37">('Ore Allievi 1'!B325+'Ore Allievi 3'!B324)-(TRANSPOSE('Ore Allievi 1'!C325:AK325)+TRANSPOSE('Ore Allievi 2'!C324:AK324)+TRANSPOSE('Ore Allievi 3'!C324:AK324))</f>
        <v>0</v>
      </c>
      <c r="H3" s="28" cm="1">
        <f t="array" ref="H3">IF(INDEX('Ore Allievi 1'!$C$20:$AK$20, ROW(A1))="Allievo da altro ist. (valido a saldo)","passerella",F3/Dati!$B$14)</f>
        <v>0</v>
      </c>
      <c r="I3" s="28">
        <f>G3/Dati!$B$14</f>
        <v>0</v>
      </c>
    </row>
    <row r="4" spans="1:9" ht="17.25" x14ac:dyDescent="0.25">
      <c r="A4" s="15" t="s">
        <v>37</v>
      </c>
      <c r="B4" s="15">
        <v>0</v>
      </c>
      <c r="C4" s="17">
        <v>0</v>
      </c>
      <c r="D4" s="17">
        <v>0</v>
      </c>
      <c r="E4" s="17">
        <v>0</v>
      </c>
      <c r="F4" s="17">
        <f t="shared" ref="F4:F37" si="0">C4+D4+E4</f>
        <v>0</v>
      </c>
      <c r="G4" s="17">
        <v>0</v>
      </c>
      <c r="H4" s="28" cm="1">
        <f t="array" ref="H4">IF(INDEX('Ore Allievi 1'!$C$20:$AK$20, ROW(A2))="Allievo da altro ist. (valido a saldo)","passerella",F4/Dati!$B$14)</f>
        <v>0</v>
      </c>
      <c r="I4" s="28">
        <f>G4/Dati!$B$14</f>
        <v>0</v>
      </c>
    </row>
    <row r="5" spans="1:9" ht="17.25" x14ac:dyDescent="0.25">
      <c r="A5" s="15" t="s">
        <v>38</v>
      </c>
      <c r="B5" s="15">
        <v>0</v>
      </c>
      <c r="C5" s="17">
        <v>0</v>
      </c>
      <c r="D5" s="17">
        <v>0</v>
      </c>
      <c r="E5" s="17">
        <v>0</v>
      </c>
      <c r="F5" s="17">
        <f t="shared" si="0"/>
        <v>0</v>
      </c>
      <c r="G5" s="17">
        <v>0</v>
      </c>
      <c r="H5" s="28" cm="1">
        <f t="array" ref="H5">IF(INDEX('Ore Allievi 1'!$C$20:$AK$20, ROW(A3))="Allievo da altro ist. (valido a saldo)","passerella",F5/Dati!$B$14)</f>
        <v>0</v>
      </c>
      <c r="I5" s="28">
        <f>G5/Dati!$B$14</f>
        <v>0</v>
      </c>
    </row>
    <row r="6" spans="1:9" ht="17.25" x14ac:dyDescent="0.25">
      <c r="A6" s="15" t="s">
        <v>39</v>
      </c>
      <c r="B6" s="15">
        <v>0</v>
      </c>
      <c r="C6" s="17">
        <v>0</v>
      </c>
      <c r="D6" s="17">
        <v>0</v>
      </c>
      <c r="E6" s="17">
        <v>0</v>
      </c>
      <c r="F6" s="17">
        <f t="shared" si="0"/>
        <v>0</v>
      </c>
      <c r="G6" s="17">
        <v>0</v>
      </c>
      <c r="H6" s="28" cm="1">
        <f t="array" ref="H6">IF(INDEX('Ore Allievi 1'!$C$20:$AK$20, ROW(A4))="Allievo da altro ist. (valido a saldo)","passerella",F6/Dati!$B$14)</f>
        <v>0</v>
      </c>
      <c r="I6" s="28">
        <f>G6/Dati!$B$14</f>
        <v>0</v>
      </c>
    </row>
    <row r="7" spans="1:9" ht="17.25" x14ac:dyDescent="0.25">
      <c r="A7" s="15" t="s">
        <v>40</v>
      </c>
      <c r="B7" s="15">
        <v>0</v>
      </c>
      <c r="C7" s="17">
        <v>0</v>
      </c>
      <c r="D7" s="17">
        <v>0</v>
      </c>
      <c r="E7" s="17">
        <v>0</v>
      </c>
      <c r="F7" s="17">
        <f t="shared" si="0"/>
        <v>0</v>
      </c>
      <c r="G7" s="17">
        <v>0</v>
      </c>
      <c r="H7" s="28" cm="1">
        <f t="array" ref="H7">IF(INDEX('Ore Allievi 1'!$C$20:$AK$20, ROW(A5))="Allievo da altro ist. (valido a saldo)","passerella",F7/Dati!$B$14)</f>
        <v>0</v>
      </c>
      <c r="I7" s="28">
        <f>G7/Dati!$B$14</f>
        <v>0</v>
      </c>
    </row>
    <row r="8" spans="1:9" ht="17.25" x14ac:dyDescent="0.25">
      <c r="A8" s="15" t="s">
        <v>41</v>
      </c>
      <c r="B8" s="15">
        <v>0</v>
      </c>
      <c r="C8" s="17">
        <v>0</v>
      </c>
      <c r="D8" s="17">
        <v>0</v>
      </c>
      <c r="E8" s="17">
        <v>0</v>
      </c>
      <c r="F8" s="17">
        <f t="shared" si="0"/>
        <v>0</v>
      </c>
      <c r="G8" s="17">
        <v>0</v>
      </c>
      <c r="H8" s="28" cm="1">
        <f t="array" ref="H8">IF(INDEX('Ore Allievi 1'!$C$20:$AK$20, ROW(A6))="Allievo da altro ist. (valido a saldo)","passerella",F8/Dati!$B$14)</f>
        <v>0</v>
      </c>
      <c r="I8" s="28">
        <f>G8/Dati!$B$14</f>
        <v>0</v>
      </c>
    </row>
    <row r="9" spans="1:9" ht="17.25" x14ac:dyDescent="0.25">
      <c r="A9" s="15" t="s">
        <v>42</v>
      </c>
      <c r="B9" s="15">
        <v>0</v>
      </c>
      <c r="C9" s="17">
        <v>0</v>
      </c>
      <c r="D9" s="17">
        <v>0</v>
      </c>
      <c r="E9" s="17">
        <v>0</v>
      </c>
      <c r="F9" s="17">
        <f t="shared" si="0"/>
        <v>0</v>
      </c>
      <c r="G9" s="17">
        <v>0</v>
      </c>
      <c r="H9" s="28" cm="1">
        <f t="array" ref="H9">IF(INDEX('Ore Allievi 1'!$C$20:$AK$20, ROW(A7))="Allievo da altro ist. (valido a saldo)","passerella",F9/Dati!$B$14)</f>
        <v>0</v>
      </c>
      <c r="I9" s="28">
        <f>G9/Dati!$B$14</f>
        <v>0</v>
      </c>
    </row>
    <row r="10" spans="1:9" ht="17.25" x14ac:dyDescent="0.25">
      <c r="A10" s="15" t="s">
        <v>43</v>
      </c>
      <c r="B10" s="15">
        <v>0</v>
      </c>
      <c r="C10" s="17">
        <v>0</v>
      </c>
      <c r="D10" s="17">
        <v>0</v>
      </c>
      <c r="E10" s="17">
        <v>0</v>
      </c>
      <c r="F10" s="17">
        <f t="shared" si="0"/>
        <v>0</v>
      </c>
      <c r="G10" s="17">
        <v>0</v>
      </c>
      <c r="H10" s="28" cm="1">
        <f t="array" ref="H10">IF(INDEX('Ore Allievi 1'!$C$20:$AK$20, ROW(A8))="Allievo da altro ist. (valido a saldo)","passerella",F10/Dati!$B$14)</f>
        <v>0</v>
      </c>
      <c r="I10" s="28">
        <f>G10/Dati!$B$14</f>
        <v>0</v>
      </c>
    </row>
    <row r="11" spans="1:9" ht="17.25" x14ac:dyDescent="0.25">
      <c r="A11" s="15" t="s">
        <v>44</v>
      </c>
      <c r="B11" s="15">
        <v>0</v>
      </c>
      <c r="C11" s="17">
        <v>0</v>
      </c>
      <c r="D11" s="17">
        <v>0</v>
      </c>
      <c r="E11" s="17">
        <v>0</v>
      </c>
      <c r="F11" s="17">
        <f t="shared" si="0"/>
        <v>0</v>
      </c>
      <c r="G11" s="17">
        <v>0</v>
      </c>
      <c r="H11" s="28" cm="1">
        <f t="array" ref="H11">IF(INDEX('Ore Allievi 1'!$C$20:$AK$20, ROW(A9))="Allievo da altro ist. (valido a saldo)","passerella",F11/Dati!$B$14)</f>
        <v>0</v>
      </c>
      <c r="I11" s="28">
        <f>G11/Dati!$B$14</f>
        <v>0</v>
      </c>
    </row>
    <row r="12" spans="1:9" ht="17.25" x14ac:dyDescent="0.25">
      <c r="A12" s="15" t="s">
        <v>45</v>
      </c>
      <c r="B12" s="15">
        <v>0</v>
      </c>
      <c r="C12" s="17">
        <v>0</v>
      </c>
      <c r="D12" s="17">
        <v>0</v>
      </c>
      <c r="E12" s="17">
        <v>0</v>
      </c>
      <c r="F12" s="17">
        <f t="shared" si="0"/>
        <v>0</v>
      </c>
      <c r="G12" s="17">
        <v>0</v>
      </c>
      <c r="H12" s="28" cm="1">
        <f t="array" ref="H12">IF(INDEX('Ore Allievi 1'!$C$20:$AK$20, ROW(A10))="Allievo da altro ist. (valido a saldo)","passerella",F12/Dati!$B$14)</f>
        <v>0</v>
      </c>
      <c r="I12" s="28">
        <f>G12/Dati!$B$14</f>
        <v>0</v>
      </c>
    </row>
    <row r="13" spans="1:9" ht="17.25" x14ac:dyDescent="0.25">
      <c r="A13" s="15" t="s">
        <v>46</v>
      </c>
      <c r="B13" s="15">
        <v>0</v>
      </c>
      <c r="C13" s="17">
        <v>0</v>
      </c>
      <c r="D13" s="17">
        <v>0</v>
      </c>
      <c r="E13" s="17">
        <v>0</v>
      </c>
      <c r="F13" s="17">
        <f t="shared" si="0"/>
        <v>0</v>
      </c>
      <c r="G13" s="17">
        <v>0</v>
      </c>
      <c r="H13" s="28" cm="1">
        <f t="array" ref="H13">IF(INDEX('Ore Allievi 1'!$C$20:$AK$20, ROW(A11))="Allievo da altro ist. (valido a saldo)","passerella",F13/Dati!$B$14)</f>
        <v>0</v>
      </c>
      <c r="I13" s="28">
        <f>G13/Dati!$B$14</f>
        <v>0</v>
      </c>
    </row>
    <row r="14" spans="1:9" ht="17.25" x14ac:dyDescent="0.25">
      <c r="A14" s="15" t="s">
        <v>47</v>
      </c>
      <c r="B14" s="15">
        <v>0</v>
      </c>
      <c r="C14" s="17">
        <v>0</v>
      </c>
      <c r="D14" s="17">
        <v>0</v>
      </c>
      <c r="E14" s="17">
        <v>0</v>
      </c>
      <c r="F14" s="17">
        <f t="shared" si="0"/>
        <v>0</v>
      </c>
      <c r="G14" s="17">
        <v>0</v>
      </c>
      <c r="H14" s="28" cm="1">
        <f t="array" ref="H14">IF(INDEX('Ore Allievi 1'!$C$20:$AK$20, ROW(A12))="Allievo da altro ist. (valido a saldo)","passerella",F14/Dati!$B$14)</f>
        <v>0</v>
      </c>
      <c r="I14" s="28">
        <f>G14/Dati!$B$14</f>
        <v>0</v>
      </c>
    </row>
    <row r="15" spans="1:9" ht="17.25" x14ac:dyDescent="0.25">
      <c r="A15" s="15" t="s">
        <v>48</v>
      </c>
      <c r="B15" s="15">
        <v>0</v>
      </c>
      <c r="C15" s="17">
        <v>0</v>
      </c>
      <c r="D15" s="17">
        <v>0</v>
      </c>
      <c r="E15" s="17">
        <v>0</v>
      </c>
      <c r="F15" s="17">
        <f t="shared" si="0"/>
        <v>0</v>
      </c>
      <c r="G15" s="17">
        <v>0</v>
      </c>
      <c r="H15" s="28" cm="1">
        <f t="array" ref="H15">IF(INDEX('Ore Allievi 1'!$C$20:$AK$20, ROW(A13))="Allievo da altro ist. (valido a saldo)","passerella",F15/Dati!$B$14)</f>
        <v>0</v>
      </c>
      <c r="I15" s="28">
        <f>G15/Dati!$B$14</f>
        <v>0</v>
      </c>
    </row>
    <row r="16" spans="1:9" ht="17.25" x14ac:dyDescent="0.25">
      <c r="A16" s="15" t="s">
        <v>49</v>
      </c>
      <c r="B16" s="15">
        <v>0</v>
      </c>
      <c r="C16" s="17">
        <v>0</v>
      </c>
      <c r="D16" s="17">
        <v>0</v>
      </c>
      <c r="E16" s="17">
        <v>0</v>
      </c>
      <c r="F16" s="17">
        <f t="shared" si="0"/>
        <v>0</v>
      </c>
      <c r="G16" s="17">
        <v>0</v>
      </c>
      <c r="H16" s="28" cm="1">
        <f t="array" ref="H16">IF(INDEX('Ore Allievi 1'!$C$20:$AK$20, ROW(A14))="Allievo da altro ist. (valido a saldo)","passerella",F16/Dati!$B$14)</f>
        <v>0</v>
      </c>
      <c r="I16" s="28">
        <f>G16/Dati!$B$14</f>
        <v>0</v>
      </c>
    </row>
    <row r="17" spans="1:9" ht="17.25" x14ac:dyDescent="0.25">
      <c r="A17" s="15" t="s">
        <v>50</v>
      </c>
      <c r="B17" s="15">
        <v>0</v>
      </c>
      <c r="C17" s="17">
        <v>0</v>
      </c>
      <c r="D17" s="17">
        <v>0</v>
      </c>
      <c r="E17" s="17">
        <v>0</v>
      </c>
      <c r="F17" s="17">
        <f t="shared" si="0"/>
        <v>0</v>
      </c>
      <c r="G17" s="17">
        <v>0</v>
      </c>
      <c r="H17" s="28" cm="1">
        <f t="array" ref="H17">IF(INDEX('Ore Allievi 1'!$C$20:$AK$20, ROW(A15))="Allievo da altro ist. (valido a saldo)","passerella",F17/Dati!$B$14)</f>
        <v>0</v>
      </c>
      <c r="I17" s="28">
        <f>G17/Dati!$B$14</f>
        <v>0</v>
      </c>
    </row>
    <row r="18" spans="1:9" ht="17.25" x14ac:dyDescent="0.25">
      <c r="A18" s="15" t="s">
        <v>51</v>
      </c>
      <c r="B18" s="15">
        <v>0</v>
      </c>
      <c r="C18" s="17">
        <v>0</v>
      </c>
      <c r="D18" s="17">
        <v>0</v>
      </c>
      <c r="E18" s="17">
        <v>0</v>
      </c>
      <c r="F18" s="17">
        <f t="shared" si="0"/>
        <v>0</v>
      </c>
      <c r="G18" s="17">
        <v>0</v>
      </c>
      <c r="H18" s="28" cm="1">
        <f t="array" ref="H18">IF(INDEX('Ore Allievi 1'!$C$20:$AK$20, ROW(A16))="Allievo da altro ist. (valido a saldo)","passerella",F18/Dati!$B$14)</f>
        <v>0</v>
      </c>
      <c r="I18" s="28">
        <f>G18/Dati!$B$14</f>
        <v>0</v>
      </c>
    </row>
    <row r="19" spans="1:9" ht="17.25" x14ac:dyDescent="0.25">
      <c r="A19" s="15" t="s">
        <v>52</v>
      </c>
      <c r="B19" s="15">
        <v>0</v>
      </c>
      <c r="C19" s="17">
        <v>0</v>
      </c>
      <c r="D19" s="17">
        <v>0</v>
      </c>
      <c r="E19" s="17">
        <v>0</v>
      </c>
      <c r="F19" s="17">
        <f t="shared" si="0"/>
        <v>0</v>
      </c>
      <c r="G19" s="17">
        <v>0</v>
      </c>
      <c r="H19" s="28" cm="1">
        <f t="array" ref="H19">IF(INDEX('Ore Allievi 1'!$C$20:$AK$20, ROW(A17))="Allievo da altro ist. (valido a saldo)","passerella",F19/Dati!$B$14)</f>
        <v>0</v>
      </c>
      <c r="I19" s="28">
        <f>G19/Dati!$B$14</f>
        <v>0</v>
      </c>
    </row>
    <row r="20" spans="1:9" ht="17.25" x14ac:dyDescent="0.25">
      <c r="A20" s="15" t="s">
        <v>53</v>
      </c>
      <c r="B20" s="15">
        <v>0</v>
      </c>
      <c r="C20" s="17">
        <v>0</v>
      </c>
      <c r="D20" s="17">
        <v>0</v>
      </c>
      <c r="E20" s="17">
        <v>0</v>
      </c>
      <c r="F20" s="17">
        <f t="shared" si="0"/>
        <v>0</v>
      </c>
      <c r="G20" s="17">
        <v>0</v>
      </c>
      <c r="H20" s="28" cm="1">
        <f t="array" ref="H20">IF(INDEX('Ore Allievi 1'!$C$20:$AK$20, ROW(A18))="Allievo da altro ist. (valido a saldo)","passerella",F20/Dati!$B$14)</f>
        <v>0</v>
      </c>
      <c r="I20" s="28">
        <f>G20/Dati!$B$14</f>
        <v>0</v>
      </c>
    </row>
    <row r="21" spans="1:9" ht="17.25" x14ac:dyDescent="0.25">
      <c r="A21" s="15" t="s">
        <v>54</v>
      </c>
      <c r="B21" s="15">
        <v>0</v>
      </c>
      <c r="C21" s="17">
        <v>0</v>
      </c>
      <c r="D21" s="17">
        <v>0</v>
      </c>
      <c r="E21" s="17">
        <v>0</v>
      </c>
      <c r="F21" s="17">
        <f t="shared" si="0"/>
        <v>0</v>
      </c>
      <c r="G21" s="17">
        <v>0</v>
      </c>
      <c r="H21" s="28" cm="1">
        <f t="array" ref="H21">IF(INDEX('Ore Allievi 1'!$C$20:$AK$20, ROW(A19))="Allievo da altro ist. (valido a saldo)","passerella",F21/Dati!$B$14)</f>
        <v>0</v>
      </c>
      <c r="I21" s="28">
        <f>G21/Dati!$B$14</f>
        <v>0</v>
      </c>
    </row>
    <row r="22" spans="1:9" ht="17.25" x14ac:dyDescent="0.25">
      <c r="A22" s="15" t="s">
        <v>55</v>
      </c>
      <c r="B22" s="15">
        <v>0</v>
      </c>
      <c r="C22" s="17">
        <v>0</v>
      </c>
      <c r="D22" s="17">
        <v>0</v>
      </c>
      <c r="E22" s="17">
        <v>0</v>
      </c>
      <c r="F22" s="17">
        <f t="shared" si="0"/>
        <v>0</v>
      </c>
      <c r="G22" s="17">
        <v>0</v>
      </c>
      <c r="H22" s="28" cm="1">
        <f t="array" ref="H22">IF(INDEX('Ore Allievi 1'!$C$20:$AK$20, ROW(A20))="Allievo da altro ist. (valido a saldo)","passerella",F22/Dati!$B$14)</f>
        <v>0</v>
      </c>
      <c r="I22" s="28">
        <f>G22/Dati!$B$14</f>
        <v>0</v>
      </c>
    </row>
    <row r="23" spans="1:9" ht="17.25" x14ac:dyDescent="0.25">
      <c r="A23" s="15" t="s">
        <v>56</v>
      </c>
      <c r="B23" s="15">
        <v>0</v>
      </c>
      <c r="C23" s="17">
        <v>0</v>
      </c>
      <c r="D23" s="17">
        <v>0</v>
      </c>
      <c r="E23" s="17">
        <v>0</v>
      </c>
      <c r="F23" s="17">
        <f t="shared" si="0"/>
        <v>0</v>
      </c>
      <c r="G23" s="17">
        <v>0</v>
      </c>
      <c r="H23" s="28" cm="1">
        <f t="array" ref="H23">IF(INDEX('Ore Allievi 1'!$C$20:$AK$20, ROW(A21))="Allievo da altro ist. (valido a saldo)","passerella",F23/Dati!$B$14)</f>
        <v>0</v>
      </c>
      <c r="I23" s="28">
        <f>G23/Dati!$B$14</f>
        <v>0</v>
      </c>
    </row>
    <row r="24" spans="1:9" ht="17.25" x14ac:dyDescent="0.25">
      <c r="A24" s="15" t="s">
        <v>57</v>
      </c>
      <c r="B24" s="15">
        <v>0</v>
      </c>
      <c r="C24" s="17">
        <v>0</v>
      </c>
      <c r="D24" s="17">
        <v>0</v>
      </c>
      <c r="E24" s="17">
        <v>0</v>
      </c>
      <c r="F24" s="17">
        <f t="shared" si="0"/>
        <v>0</v>
      </c>
      <c r="G24" s="17">
        <v>0</v>
      </c>
      <c r="H24" s="28" cm="1">
        <f t="array" ref="H24">IF(INDEX('Ore Allievi 1'!$C$20:$AK$20, ROW(A22))="Allievo da altro ist. (valido a saldo)","passerella",F24/Dati!$B$14)</f>
        <v>0</v>
      </c>
      <c r="I24" s="28">
        <f>G24/Dati!$B$14</f>
        <v>0</v>
      </c>
    </row>
    <row r="25" spans="1:9" ht="17.25" x14ac:dyDescent="0.25">
      <c r="A25" s="15" t="s">
        <v>58</v>
      </c>
      <c r="B25" s="15">
        <v>0</v>
      </c>
      <c r="C25" s="17">
        <v>0</v>
      </c>
      <c r="D25" s="17">
        <v>0</v>
      </c>
      <c r="E25" s="17">
        <v>0</v>
      </c>
      <c r="F25" s="17">
        <f t="shared" si="0"/>
        <v>0</v>
      </c>
      <c r="G25" s="17">
        <v>0</v>
      </c>
      <c r="H25" s="28" cm="1">
        <f t="array" ref="H25">IF(INDEX('Ore Allievi 1'!$C$20:$AK$20, ROW(A23))="Allievo da altro ist. (valido a saldo)","passerella",F25/Dati!$B$14)</f>
        <v>0</v>
      </c>
      <c r="I25" s="28">
        <f>G25/Dati!$B$14</f>
        <v>0</v>
      </c>
    </row>
    <row r="26" spans="1:9" ht="17.25" x14ac:dyDescent="0.25">
      <c r="A26" s="15" t="s">
        <v>59</v>
      </c>
      <c r="B26" s="15">
        <v>0</v>
      </c>
      <c r="C26" s="17">
        <v>0</v>
      </c>
      <c r="D26" s="17">
        <v>0</v>
      </c>
      <c r="E26" s="17">
        <v>0</v>
      </c>
      <c r="F26" s="17">
        <f t="shared" si="0"/>
        <v>0</v>
      </c>
      <c r="G26" s="17">
        <v>0</v>
      </c>
      <c r="H26" s="28" cm="1">
        <f t="array" ref="H26">IF(INDEX('Ore Allievi 1'!$C$20:$AK$20, ROW(A24))="Allievo da altro ist. (valido a saldo)","passerella",F26/Dati!$B$14)</f>
        <v>0</v>
      </c>
      <c r="I26" s="28">
        <f>G26/Dati!$B$14</f>
        <v>0</v>
      </c>
    </row>
    <row r="27" spans="1:9" ht="17.25" x14ac:dyDescent="0.25">
      <c r="A27" s="15" t="s">
        <v>60</v>
      </c>
      <c r="B27" s="15">
        <v>0</v>
      </c>
      <c r="C27" s="17">
        <v>0</v>
      </c>
      <c r="D27" s="17">
        <v>0</v>
      </c>
      <c r="E27" s="17">
        <v>0</v>
      </c>
      <c r="F27" s="17">
        <f t="shared" si="0"/>
        <v>0</v>
      </c>
      <c r="G27" s="17">
        <v>0</v>
      </c>
      <c r="H27" s="28" cm="1">
        <f t="array" ref="H27">IF(INDEX('Ore Allievi 1'!$C$20:$AK$20, ROW(A25))="Allievo da altro ist. (valido a saldo)","passerella",F27/Dati!$B$14)</f>
        <v>0</v>
      </c>
      <c r="I27" s="28">
        <f>G27/Dati!$B$14</f>
        <v>0</v>
      </c>
    </row>
    <row r="28" spans="1:9" ht="17.25" x14ac:dyDescent="0.25">
      <c r="A28" s="15" t="s">
        <v>61</v>
      </c>
      <c r="B28" s="15">
        <v>0</v>
      </c>
      <c r="C28" s="17">
        <v>0</v>
      </c>
      <c r="D28" s="17">
        <v>0</v>
      </c>
      <c r="E28" s="17">
        <v>0</v>
      </c>
      <c r="F28" s="17">
        <f t="shared" si="0"/>
        <v>0</v>
      </c>
      <c r="G28" s="17">
        <v>0</v>
      </c>
      <c r="H28" s="28" cm="1">
        <f t="array" ref="H28">IF(INDEX('Ore Allievi 1'!$C$20:$AK$20, ROW(A26))="Allievo da altro ist. (valido a saldo)","passerella",F28/Dati!$B$14)</f>
        <v>0</v>
      </c>
      <c r="I28" s="28">
        <f>G28/Dati!$B$14</f>
        <v>0</v>
      </c>
    </row>
    <row r="29" spans="1:9" ht="17.25" x14ac:dyDescent="0.25">
      <c r="A29" s="15" t="s">
        <v>62</v>
      </c>
      <c r="B29" s="15">
        <v>0</v>
      </c>
      <c r="C29" s="17">
        <v>0</v>
      </c>
      <c r="D29" s="17">
        <v>0</v>
      </c>
      <c r="E29" s="17">
        <v>0</v>
      </c>
      <c r="F29" s="17">
        <f t="shared" si="0"/>
        <v>0</v>
      </c>
      <c r="G29" s="17">
        <v>0</v>
      </c>
      <c r="H29" s="28" cm="1">
        <f t="array" ref="H29">IF(INDEX('Ore Allievi 1'!$C$20:$AK$20, ROW(A27))="Allievo da altro ist. (valido a saldo)","passerella",F29/Dati!$B$14)</f>
        <v>0</v>
      </c>
      <c r="I29" s="28">
        <f>G29/Dati!$B$14</f>
        <v>0</v>
      </c>
    </row>
    <row r="30" spans="1:9" ht="17.25" x14ac:dyDescent="0.25">
      <c r="A30" s="15" t="s">
        <v>65</v>
      </c>
      <c r="B30" s="15">
        <v>0</v>
      </c>
      <c r="C30" s="17">
        <v>0</v>
      </c>
      <c r="D30" s="17">
        <v>0</v>
      </c>
      <c r="E30" s="17">
        <v>0</v>
      </c>
      <c r="F30" s="17">
        <f t="shared" si="0"/>
        <v>0</v>
      </c>
      <c r="G30" s="17">
        <v>0</v>
      </c>
      <c r="H30" s="28" cm="1">
        <f t="array" ref="H30">IF(INDEX('Ore Allievi 1'!$C$20:$AK$20, ROW(A28))="Allievo da altro ist. (valido a saldo)","passerella",F30/Dati!$B$14)</f>
        <v>0</v>
      </c>
      <c r="I30" s="28">
        <f>G30/Dati!$B$14</f>
        <v>0</v>
      </c>
    </row>
    <row r="31" spans="1:9" ht="17.25" x14ac:dyDescent="0.25">
      <c r="A31" s="15" t="s">
        <v>66</v>
      </c>
      <c r="B31" s="15">
        <v>0</v>
      </c>
      <c r="C31" s="17">
        <v>0</v>
      </c>
      <c r="D31" s="17">
        <v>0</v>
      </c>
      <c r="E31" s="17">
        <v>0</v>
      </c>
      <c r="F31" s="17">
        <f t="shared" si="0"/>
        <v>0</v>
      </c>
      <c r="G31" s="17">
        <v>0</v>
      </c>
      <c r="H31" s="28" cm="1">
        <f t="array" ref="H31">IF(INDEX('Ore Allievi 1'!$C$20:$AK$20, ROW(A29))="Allievo da altro ist. (valido a saldo)","passerella",F31/Dati!$B$14)</f>
        <v>0</v>
      </c>
      <c r="I31" s="28">
        <f>G31/Dati!$B$14</f>
        <v>0</v>
      </c>
    </row>
    <row r="32" spans="1:9" ht="17.25" x14ac:dyDescent="0.25">
      <c r="A32" s="15" t="s">
        <v>63</v>
      </c>
      <c r="B32" s="15">
        <v>0</v>
      </c>
      <c r="C32" s="17">
        <v>0</v>
      </c>
      <c r="D32" s="17">
        <v>0</v>
      </c>
      <c r="E32" s="17">
        <v>0</v>
      </c>
      <c r="F32" s="17">
        <f t="shared" si="0"/>
        <v>0</v>
      </c>
      <c r="G32" s="17">
        <v>0</v>
      </c>
      <c r="H32" s="28" cm="1">
        <f t="array" ref="H32">IF(INDEX('Ore Allievi 1'!$C$20:$AK$20, ROW(A30))="Allievo da altro ist. (valido a saldo)","passerella",F32/Dati!$B$14)</f>
        <v>0</v>
      </c>
      <c r="I32" s="28">
        <f>G32/Dati!$B$14</f>
        <v>0</v>
      </c>
    </row>
    <row r="33" spans="1:9" ht="17.25" x14ac:dyDescent="0.25">
      <c r="A33" s="15" t="s">
        <v>64</v>
      </c>
      <c r="B33" s="15">
        <v>0</v>
      </c>
      <c r="C33" s="17">
        <v>0</v>
      </c>
      <c r="D33" s="17">
        <v>0</v>
      </c>
      <c r="E33" s="17">
        <v>0</v>
      </c>
      <c r="F33" s="17">
        <f t="shared" si="0"/>
        <v>0</v>
      </c>
      <c r="G33" s="17">
        <v>0</v>
      </c>
      <c r="H33" s="28" cm="1">
        <f t="array" ref="H33">IF(INDEX('Ore Allievi 1'!$C$20:$AK$20, ROW(A31))="Allievo da altro ist. (valido a saldo)","passerella",F33/Dati!$B$14)</f>
        <v>0</v>
      </c>
      <c r="I33" s="28">
        <f>G33/Dati!$B$14</f>
        <v>0</v>
      </c>
    </row>
    <row r="34" spans="1:9" ht="17.25" x14ac:dyDescent="0.25">
      <c r="A34" s="15" t="s">
        <v>64</v>
      </c>
      <c r="B34" s="15">
        <v>0</v>
      </c>
      <c r="C34" s="17">
        <v>0</v>
      </c>
      <c r="D34" s="17">
        <v>0</v>
      </c>
      <c r="E34" s="17">
        <v>0</v>
      </c>
      <c r="F34" s="17">
        <f t="shared" si="0"/>
        <v>0</v>
      </c>
      <c r="G34" s="17">
        <v>0</v>
      </c>
      <c r="H34" s="28" cm="1">
        <f t="array" ref="H34">IF(INDEX('Ore Allievi 1'!$C$20:$AK$20, ROW(A32))="Allievo da altro ist. (valido a saldo)","passerella",F34/Dati!$B$14)</f>
        <v>0</v>
      </c>
      <c r="I34" s="28">
        <f>G34/Dati!$B$14</f>
        <v>0</v>
      </c>
    </row>
    <row r="35" spans="1:9" ht="17.25" x14ac:dyDescent="0.25">
      <c r="A35" s="15" t="s">
        <v>64</v>
      </c>
      <c r="B35" s="15">
        <v>0</v>
      </c>
      <c r="C35" s="17">
        <v>0</v>
      </c>
      <c r="D35" s="17">
        <v>0</v>
      </c>
      <c r="E35" s="17">
        <v>0</v>
      </c>
      <c r="F35" s="17">
        <f t="shared" si="0"/>
        <v>0</v>
      </c>
      <c r="G35" s="17">
        <v>0</v>
      </c>
      <c r="H35" s="28" cm="1">
        <f t="array" ref="H35">IF(INDEX('Ore Allievi 1'!$C$20:$AK$20, ROW(A33))="Allievo da altro ist. (valido a saldo)","passerella",F35/Dati!$B$14)</f>
        <v>0</v>
      </c>
      <c r="I35" s="28">
        <f>G35/Dati!$B$14</f>
        <v>0</v>
      </c>
    </row>
    <row r="36" spans="1:9" ht="17.25" x14ac:dyDescent="0.25">
      <c r="A36" s="15" t="s">
        <v>64</v>
      </c>
      <c r="B36" s="15">
        <v>0</v>
      </c>
      <c r="C36" s="17">
        <v>0</v>
      </c>
      <c r="D36" s="17">
        <v>0</v>
      </c>
      <c r="E36" s="17">
        <v>0</v>
      </c>
      <c r="F36" s="17">
        <f t="shared" si="0"/>
        <v>0</v>
      </c>
      <c r="G36" s="17">
        <v>0</v>
      </c>
      <c r="H36" s="28" cm="1">
        <f t="array" ref="H36">IF(INDEX('Ore Allievi 1'!$C$20:$AK$20, ROW(A34))="Allievo da altro ist. (valido a saldo)","passerella",F36/Dati!$B$14)</f>
        <v>0</v>
      </c>
      <c r="I36" s="28">
        <f>G36/Dati!$B$14</f>
        <v>0</v>
      </c>
    </row>
    <row r="37" spans="1:9" ht="17.25" x14ac:dyDescent="0.25">
      <c r="A37" s="15" t="s">
        <v>64</v>
      </c>
      <c r="B37" s="15">
        <v>0</v>
      </c>
      <c r="C37" s="17">
        <v>0</v>
      </c>
      <c r="D37" s="17">
        <v>0</v>
      </c>
      <c r="E37" s="17">
        <v>0</v>
      </c>
      <c r="F37" s="17">
        <f t="shared" si="0"/>
        <v>0</v>
      </c>
      <c r="G37" s="17">
        <v>0</v>
      </c>
      <c r="H37" s="28" cm="1">
        <f t="array" ref="H37">IF(INDEX('Ore Allievi 1'!$C$20:$AK$20, ROW(A35))="Allievo da altro ist. (valido a saldo)","passerella",F37/Dati!$B$14)</f>
        <v>0</v>
      </c>
      <c r="I37" s="28">
        <f>G37/Dati!$B$14</f>
        <v>0</v>
      </c>
    </row>
  </sheetData>
  <sheetProtection algorithmName="SHA-512" hashValue="oCyLjO9jKApMo+KGGqqgCXEB01DNxBiDyi+Mqo1dzGkmY/YL6aVQOh3Ag6YPcWNL4Q0IyZzxGm/V3dMpwTyWWQ==" saltValue="fM5shwLhh3v5OW6ZAB3npw==" spinCount="100000" sheet="1" objects="1" scenarios="1"/>
  <mergeCells count="2">
    <mergeCell ref="A1:A2"/>
    <mergeCell ref="B1:B2"/>
  </mergeCells>
  <phoneticPr fontId="2" type="noConversion"/>
  <pageMargins left="0.7" right="0.7" top="0.75" bottom="0.75" header="0.3" footer="0.3"/>
  <pageSetup paperSize="9" scale="7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10A82-51D9-4230-AE1B-E5F90E04B54B}">
  <sheetPr>
    <pageSetUpPr fitToPage="1"/>
  </sheetPr>
  <dimension ref="A1:I7"/>
  <sheetViews>
    <sheetView workbookViewId="0">
      <selection activeCell="E6" sqref="E6"/>
    </sheetView>
  </sheetViews>
  <sheetFormatPr defaultRowHeight="15.75" x14ac:dyDescent="0.25"/>
  <cols>
    <col min="1" max="1" width="3.375" bestFit="1" customWidth="1"/>
    <col min="2" max="2" width="26.75" customWidth="1"/>
    <col min="3" max="3" width="34.875" customWidth="1"/>
    <col min="5" max="5" width="11.875" bestFit="1" customWidth="1"/>
    <col min="7" max="7" width="28.5" customWidth="1"/>
  </cols>
  <sheetData>
    <row r="1" spans="1:9" ht="30" x14ac:dyDescent="0.25">
      <c r="A1" s="11" t="s">
        <v>13</v>
      </c>
      <c r="B1" s="11" t="s">
        <v>14</v>
      </c>
      <c r="C1" s="11" t="s">
        <v>15</v>
      </c>
      <c r="D1" s="11" t="s">
        <v>16</v>
      </c>
      <c r="E1" s="11" t="s">
        <v>17</v>
      </c>
      <c r="F1" s="11" t="s">
        <v>109</v>
      </c>
      <c r="G1" s="11" t="s">
        <v>11</v>
      </c>
    </row>
    <row r="2" spans="1:9" x14ac:dyDescent="0.25">
      <c r="A2" s="12" t="s">
        <v>18</v>
      </c>
      <c r="B2" s="12" t="s">
        <v>19</v>
      </c>
      <c r="C2" s="12" t="s">
        <v>122</v>
      </c>
      <c r="D2" s="13"/>
      <c r="E2" s="59">
        <f>SUMIF('Ore docenti'!C20:AK20, "B", 'Ore docenti'!C324:AK324)</f>
        <v>0</v>
      </c>
      <c r="F2" s="21">
        <v>131.63</v>
      </c>
      <c r="G2" s="22">
        <f>E2*F2</f>
        <v>0</v>
      </c>
      <c r="I2" s="66" t="str">
        <f>IF(E2&gt;570,"ATTENZIONE: STAI RENDICONTANDO UN NUMERO DI ORE DI FASCIA B SUPERIORE A QUELLO AMMESSO DALL'AVVISO","")</f>
        <v/>
      </c>
    </row>
    <row r="3" spans="1:9" x14ac:dyDescent="0.25">
      <c r="A3" s="12" t="s">
        <v>18</v>
      </c>
      <c r="B3" s="12" t="s">
        <v>19</v>
      </c>
      <c r="C3" s="12" t="s">
        <v>123</v>
      </c>
      <c r="D3" s="13"/>
      <c r="E3" s="59">
        <f>SUMIF('Ore docenti'!C20:AK20, "C", 'Ore docenti'!C324:AK324)</f>
        <v>0</v>
      </c>
      <c r="F3" s="21">
        <v>82.27</v>
      </c>
      <c r="G3" s="22">
        <f t="shared" ref="G3:G4" si="0">E3*F3</f>
        <v>0</v>
      </c>
    </row>
    <row r="4" spans="1:9" x14ac:dyDescent="0.25">
      <c r="A4" s="12" t="s">
        <v>18</v>
      </c>
      <c r="B4" s="12" t="s">
        <v>19</v>
      </c>
      <c r="C4" s="12" t="s">
        <v>25</v>
      </c>
      <c r="D4" s="13"/>
      <c r="E4" s="59" cm="1">
        <f t="array" ref="E4">IFERROR(IF(Dati!B18="A saldo",IF((COUNTIFS('Riepilogo sit allievi'!H3:H37,"&gt;=0,75")&gt;0),VLOOKUP(Dati!B16,Foglio1!A27:B29,2,FALSE),0),MAX(_xlfn._xlws.FILTER('Ore Allievi 3'!C324:AK324, 'Ore Allievi 1'!C19:AK19 &lt;&gt; ""))),0)</f>
        <v>0</v>
      </c>
      <c r="F4" s="21">
        <v>82.27</v>
      </c>
      <c r="G4" s="22">
        <f t="shared" si="0"/>
        <v>0</v>
      </c>
    </row>
    <row r="5" spans="1:9" x14ac:dyDescent="0.25">
      <c r="A5" s="82" t="s">
        <v>20</v>
      </c>
      <c r="B5" s="82"/>
      <c r="C5" s="82"/>
      <c r="D5" s="82"/>
      <c r="E5" s="82"/>
      <c r="F5" s="82"/>
      <c r="G5" s="22">
        <f>SUM(G2:G4)</f>
        <v>0</v>
      </c>
    </row>
    <row r="6" spans="1:9" ht="17.25" x14ac:dyDescent="0.25">
      <c r="A6" s="12" t="s">
        <v>21</v>
      </c>
      <c r="B6" s="12" t="s">
        <v>22</v>
      </c>
      <c r="C6" s="12" t="s">
        <v>23</v>
      </c>
      <c r="D6" s="20">
        <f>IF(Dati!B18="A saldo",COUNTIFS('Ore Allievi 1'!C20:AK20,"Allievo da altro ist. (valido a saldo)")+COUNTIFS('Riepilogo sit allievi'!H3:H37,"&gt;=0,75")-COUNTIFS('Ore Allievi 1'!C20:AK20,"Allievo ritirato"),35-COUNTBLANK('Ore Allievi 1'!$C$19:$AK$19))</f>
        <v>0</v>
      </c>
      <c r="E6" s="59">
        <f>SUM('Ore Allievi 1'!C325:AK325)+SUM('Ore Allievi 2'!C324:AK324)+SUM('Ore Allievi 3'!C324:AK324)</f>
        <v>0</v>
      </c>
      <c r="F6" s="21">
        <v>0.9</v>
      </c>
      <c r="G6" s="22">
        <f>E6*F6</f>
        <v>0</v>
      </c>
    </row>
    <row r="7" spans="1:9" x14ac:dyDescent="0.25">
      <c r="A7" s="82" t="s">
        <v>24</v>
      </c>
      <c r="B7" s="82"/>
      <c r="C7" s="82"/>
      <c r="D7" s="82"/>
      <c r="E7" s="82"/>
      <c r="F7" s="82"/>
      <c r="G7" s="22">
        <f>G5+G6</f>
        <v>0</v>
      </c>
    </row>
  </sheetData>
  <sheetProtection algorithmName="SHA-512" hashValue="LurxGyJAg28cEwHhz/3rMCp0t2ObtQLYoIWQOibp30pSRKVa0tp/+bML8IP+6r+kosqRU6eFLlpT+Z4LVoedMA==" saltValue="QeNWYU2oDotbBSJFOUlwwQ==" spinCount="100000" sheet="1" objects="1" scenarios="1"/>
  <mergeCells count="2">
    <mergeCell ref="A5:F5"/>
    <mergeCell ref="A7:F7"/>
  </mergeCells>
  <pageMargins left="0.7" right="0.7" top="0.75" bottom="0.75" header="0.3" footer="0.3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09790-003D-4214-937B-9F0F02E95653}">
  <sheetPr>
    <pageSetUpPr fitToPage="1"/>
  </sheetPr>
  <dimension ref="A1:I11"/>
  <sheetViews>
    <sheetView workbookViewId="0">
      <selection activeCell="G25" sqref="G25"/>
    </sheetView>
  </sheetViews>
  <sheetFormatPr defaultRowHeight="15.75" x14ac:dyDescent="0.25"/>
  <cols>
    <col min="1" max="1" width="54.5" customWidth="1"/>
    <col min="2" max="3" width="12.5" bestFit="1" customWidth="1"/>
    <col min="4" max="4" width="13.375" bestFit="1" customWidth="1"/>
    <col min="5" max="5" width="15.5" customWidth="1"/>
  </cols>
  <sheetData>
    <row r="1" spans="1:9" x14ac:dyDescent="0.25">
      <c r="A1" s="42" t="s">
        <v>93</v>
      </c>
      <c r="B1" s="43" t="s">
        <v>16</v>
      </c>
      <c r="C1" s="43" t="s">
        <v>94</v>
      </c>
      <c r="D1" s="44" t="s">
        <v>95</v>
      </c>
      <c r="E1" s="44" t="s">
        <v>11</v>
      </c>
    </row>
    <row r="2" spans="1:9" x14ac:dyDescent="0.25">
      <c r="A2" s="45" t="s">
        <v>96</v>
      </c>
      <c r="B2" s="56">
        <v>25</v>
      </c>
      <c r="C2" s="57">
        <v>112050</v>
      </c>
      <c r="D2" s="58">
        <v>22950</v>
      </c>
      <c r="E2" s="50">
        <f>C2+D2</f>
        <v>135000</v>
      </c>
    </row>
    <row r="3" spans="1:9" x14ac:dyDescent="0.25">
      <c r="A3" s="45" t="s">
        <v>97</v>
      </c>
      <c r="B3" s="56"/>
      <c r="C3" s="57"/>
      <c r="D3" s="58"/>
      <c r="E3" s="50">
        <f>C3+D3</f>
        <v>0</v>
      </c>
    </row>
    <row r="4" spans="1:9" x14ac:dyDescent="0.25">
      <c r="A4" s="45" t="s">
        <v>98</v>
      </c>
      <c r="B4" s="48"/>
      <c r="C4" s="52">
        <f>ROUND(1-(C3/C2),4)</f>
        <v>1</v>
      </c>
      <c r="D4" s="48"/>
      <c r="E4" s="48"/>
    </row>
    <row r="5" spans="1:9" ht="17.25" x14ac:dyDescent="0.3">
      <c r="A5" s="45" t="s">
        <v>99</v>
      </c>
      <c r="B5" s="49"/>
      <c r="C5" s="46">
        <f>Avanzamento!G5</f>
        <v>0</v>
      </c>
      <c r="D5" s="46">
        <f>Avanzamento!G6</f>
        <v>0</v>
      </c>
      <c r="E5" s="46">
        <f>C5+D5</f>
        <v>0</v>
      </c>
      <c r="G5" s="67" t="str">
        <f>IF(OR(C5&gt;C3,D5&gt;D3),"ATTENZIONE: STAI RENDICONTANDO UN IMPORTO MAGGIORE DI QUANTO TI E' STATO APPROVATO","")</f>
        <v/>
      </c>
    </row>
    <row r="6" spans="1:9" x14ac:dyDescent="0.25">
      <c r="A6" s="45" t="s">
        <v>121</v>
      </c>
      <c r="B6" s="49"/>
      <c r="C6" s="47">
        <f>ROUND(C5-(C5*C4),2)</f>
        <v>0</v>
      </c>
      <c r="D6" s="47">
        <f>D5</f>
        <v>0</v>
      </c>
      <c r="E6" s="51">
        <f>C6+D6</f>
        <v>0</v>
      </c>
    </row>
    <row r="7" spans="1:9" x14ac:dyDescent="0.25">
      <c r="A7" s="45" t="s">
        <v>104</v>
      </c>
      <c r="B7" s="49"/>
      <c r="C7" s="46">
        <f>ROUND(C5-(C5*C4),2)</f>
        <v>0</v>
      </c>
      <c r="D7" s="46">
        <f>(SUMIF('Riepilogo sit allievi'!H3:H37,"&lt;0,75",'Riepilogo sit allievi'!F3:F37)*0.9)+(COUNTIFS('Riepilogo sit allievi'!H3:H37,"&gt;=0,75")*0.9*Dati!B14)</f>
        <v>0</v>
      </c>
      <c r="E7" s="51">
        <f>C7+D7</f>
        <v>0</v>
      </c>
    </row>
    <row r="8" spans="1:9" ht="17.25" x14ac:dyDescent="0.35">
      <c r="A8" s="83" t="s">
        <v>110</v>
      </c>
      <c r="B8" s="83"/>
      <c r="C8" s="83"/>
      <c r="D8" s="83"/>
      <c r="E8" s="63">
        <f>IFERROR(IF(Dati!B18="A saldo",E7/E3,E6/E3),0)</f>
        <v>0</v>
      </c>
    </row>
    <row r="11" spans="1:9" x14ac:dyDescent="0.25">
      <c r="H11" s="55"/>
      <c r="I11" s="55"/>
    </row>
  </sheetData>
  <sheetProtection algorithmName="SHA-512" hashValue="fwPdLZQ5Mjj3II+k6lf2Qf+IIB+23UeH1B5QzMprcAGUMLdwLGTe1tEIstobZfV7Epxldps+iQn3J5M6/EzYoA==" saltValue="rObl5MNTUHT8JuDpKy2Nqg==" spinCount="100000" sheet="1" objects="1" scenarios="1"/>
  <mergeCells count="1">
    <mergeCell ref="A8:D8"/>
  </mergeCells>
  <conditionalFormatting sqref="B2:D3">
    <cfRule type="cellIs" dxfId="0" priority="1" operator="equal">
      <formula>""</formula>
    </cfRule>
  </conditionalFormatting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9</vt:i4>
      </vt:variant>
    </vt:vector>
  </HeadingPairs>
  <TitlesOfParts>
    <vt:vector size="19" baseType="lpstr">
      <vt:lpstr>Dati</vt:lpstr>
      <vt:lpstr>Dichiarazione</vt:lpstr>
      <vt:lpstr>Ore docenti</vt:lpstr>
      <vt:lpstr>Ore Allievi 1</vt:lpstr>
      <vt:lpstr>Ore Allievi 2</vt:lpstr>
      <vt:lpstr>Ore Allievi 3</vt:lpstr>
      <vt:lpstr>Riepilogo sit allievi</vt:lpstr>
      <vt:lpstr>Avanzamento</vt:lpstr>
      <vt:lpstr>Riepilogo importi</vt:lpstr>
      <vt:lpstr>Foglio1</vt:lpstr>
      <vt:lpstr>Avanzamento!Area_stampa</vt:lpstr>
      <vt:lpstr>Dati!Area_stampa</vt:lpstr>
      <vt:lpstr>Dichiarazione!Area_stampa</vt:lpstr>
      <vt:lpstr>'Ore Allievi 1'!Area_stampa</vt:lpstr>
      <vt:lpstr>'Ore Allievi 2'!Area_stampa</vt:lpstr>
      <vt:lpstr>'Ore Allievi 3'!Area_stampa</vt:lpstr>
      <vt:lpstr>'Ore docenti'!Area_stampa</vt:lpstr>
      <vt:lpstr>'Riepilogo importi'!Area_stampa</vt:lpstr>
      <vt:lpstr>'Riepilogo sit allievi'!Area_stampa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Nuccorini</dc:creator>
  <cp:lastModifiedBy>Stefano Scibilia</cp:lastModifiedBy>
  <cp:lastPrinted>2026-02-26T14:50:04Z</cp:lastPrinted>
  <dcterms:created xsi:type="dcterms:W3CDTF">2026-01-26T07:55:47Z</dcterms:created>
  <dcterms:modified xsi:type="dcterms:W3CDTF">2026-05-25T09:29:49Z</dcterms:modified>
</cp:coreProperties>
</file>