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20D" lockStructure="1"/>
  <bookViews>
    <workbookView xWindow="-15" yWindow="5535" windowWidth="21630" windowHeight="5580"/>
  </bookViews>
  <sheets>
    <sheet name="Dati" sheetId="1" r:id="rId1"/>
    <sheet name="Tabella riepilogativa" sheetId="3" state="hidden" r:id="rId2"/>
    <sheet name="Elenchi" sheetId="4" state="hidden" r:id="rId3"/>
    <sheet name="Coefficenti" sheetId="2" state="hidden" r:id="rId4"/>
    <sheet name="Foglio1" sheetId="6" state="hidden" r:id="rId5"/>
  </sheets>
  <definedNames>
    <definedName name="_xlnm.Print_Area" localSheetId="0">Dati!$A$1:$I$44</definedName>
    <definedName name="Frosinone">Elenchi!$A$15:$A$105</definedName>
    <definedName name="Latina">Elenchi!$B$15:$B$47</definedName>
    <definedName name="piano_aziendale">Elenchi!$A$6:$A$7</definedName>
    <definedName name="progettazione">Elenchi!$A$1:$A$3</definedName>
    <definedName name="Progettazione1">Elenchi!$B$1:$B$2</definedName>
    <definedName name="Progettazione2">Elenchi!$C$1:$C$2</definedName>
    <definedName name="Provincia">Elenchi!$H$15:$H$19</definedName>
    <definedName name="Rieti">Elenchi!$C$15:$C$87</definedName>
    <definedName name="Roma">Elenchi!$D$15:$D$135</definedName>
    <definedName name="Viterbo">Elenchi!$E$15:$E$74</definedName>
    <definedName name="Z_636A49D7_19C9_4C11_8EF0_9B9EA3BA3007_.wvu.PrintArea" localSheetId="0" hidden="1">Dati!$A$1:$I$44</definedName>
  </definedNames>
  <calcPr calcId="145621"/>
  <customWorkbookViews>
    <customWorkbookView name="vis 1" guid="{636A49D7-19C9-4C11-8EF0-9B9EA3BA3007}" includeHiddenRowCol="0" maximized="1" windowWidth="1436" windowHeight="714" activeSheetId="1"/>
  </customWorkbookViews>
</workbook>
</file>

<file path=xl/calcChain.xml><?xml version="1.0" encoding="utf-8"?>
<calcChain xmlns="http://schemas.openxmlformats.org/spreadsheetml/2006/main">
  <c r="T9" i="3" l="1"/>
  <c r="S9" i="3"/>
  <c r="R9" i="3"/>
  <c r="Q9" i="3"/>
  <c r="P9" i="3"/>
  <c r="O9" i="3"/>
  <c r="N9" i="3"/>
  <c r="M9" i="3"/>
  <c r="L9" i="3"/>
  <c r="K9" i="3"/>
  <c r="J9" i="3"/>
  <c r="I9" i="3"/>
  <c r="H9" i="3"/>
  <c r="G9" i="3"/>
  <c r="F9" i="3"/>
  <c r="E9" i="3"/>
  <c r="D9" i="3"/>
  <c r="C9" i="3"/>
  <c r="Q8" i="3"/>
  <c r="P8" i="3"/>
  <c r="O8" i="3"/>
  <c r="N8" i="3"/>
  <c r="M8" i="3"/>
  <c r="L8" i="3"/>
  <c r="K8" i="3"/>
  <c r="J8" i="3"/>
  <c r="I8" i="3"/>
  <c r="H8" i="3"/>
  <c r="G8" i="3"/>
  <c r="F8" i="3"/>
  <c r="E8" i="3"/>
  <c r="D8" i="3"/>
  <c r="C8" i="3"/>
  <c r="Q7" i="3"/>
  <c r="P7" i="3"/>
  <c r="O7" i="3"/>
  <c r="N7" i="3"/>
  <c r="M7" i="3"/>
  <c r="L7" i="3"/>
  <c r="K7" i="3"/>
  <c r="J7" i="3"/>
  <c r="I7" i="3"/>
  <c r="H7" i="3"/>
  <c r="G7" i="3"/>
  <c r="F7" i="3"/>
  <c r="E7" i="3"/>
  <c r="D7" i="3"/>
  <c r="C7" i="3"/>
  <c r="O1" i="3"/>
  <c r="D1" i="3"/>
  <c r="C39" i="1"/>
  <c r="F37" i="1"/>
  <c r="S10" i="3" s="1"/>
  <c r="H36" i="1"/>
  <c r="D36" i="1"/>
  <c r="F35" i="1"/>
  <c r="Q10" i="3" s="1"/>
  <c r="H34" i="1"/>
  <c r="F34" i="1"/>
  <c r="D34" i="1"/>
  <c r="H33" i="1"/>
  <c r="D33" i="1"/>
  <c r="H32" i="1"/>
  <c r="G32" i="1"/>
  <c r="D32" i="1"/>
  <c r="H31" i="1"/>
  <c r="F31" i="1"/>
  <c r="M10" i="3" s="1"/>
  <c r="D31" i="1"/>
  <c r="F30" i="1"/>
  <c r="H30" i="1" s="1"/>
  <c r="H29" i="1"/>
  <c r="D29" i="1"/>
  <c r="H28" i="1"/>
  <c r="G28" i="1"/>
  <c r="D28" i="1"/>
  <c r="F27" i="1"/>
  <c r="K10" i="3" s="1"/>
  <c r="H26" i="1"/>
  <c r="F26" i="1"/>
  <c r="D26" i="1"/>
  <c r="H25" i="1"/>
  <c r="D25" i="1"/>
  <c r="H24" i="1"/>
  <c r="G24" i="1"/>
  <c r="D24" i="1"/>
  <c r="H23" i="1"/>
  <c r="F23" i="1"/>
  <c r="G10" i="3" s="1"/>
  <c r="D23" i="1"/>
  <c r="F22" i="1"/>
  <c r="H22" i="1" s="1"/>
  <c r="H21" i="1"/>
  <c r="D21" i="1"/>
  <c r="H20" i="1"/>
  <c r="G20" i="1"/>
  <c r="D20" i="1"/>
  <c r="F19" i="1"/>
  <c r="E10" i="3" s="1"/>
  <c r="H18" i="1"/>
  <c r="F18" i="1"/>
  <c r="D18" i="1"/>
  <c r="H17" i="1"/>
  <c r="D17" i="1"/>
  <c r="H16" i="1"/>
  <c r="G16" i="1"/>
  <c r="D16" i="1"/>
  <c r="D10" i="3" l="1"/>
  <c r="F10" i="3"/>
  <c r="F11" i="3" s="1"/>
  <c r="H10" i="3"/>
  <c r="J10" i="3"/>
  <c r="L10" i="3"/>
  <c r="L11" i="3" s="1"/>
  <c r="N10" i="3"/>
  <c r="P10" i="3"/>
  <c r="R10" i="3"/>
  <c r="R11" i="3" s="1"/>
  <c r="T10" i="3"/>
  <c r="D19" i="1"/>
  <c r="H19" i="1"/>
  <c r="D22" i="1"/>
  <c r="D27" i="1"/>
  <c r="H27" i="1"/>
  <c r="D30" i="1"/>
  <c r="D35" i="1"/>
  <c r="H35" i="1"/>
  <c r="G36" i="1"/>
  <c r="E10" i="1" s="1"/>
  <c r="D37" i="1"/>
  <c r="H37" i="1"/>
  <c r="C10" i="3"/>
  <c r="C11" i="3" s="1"/>
  <c r="I10" i="3"/>
  <c r="I11" i="3" s="1"/>
  <c r="O10" i="3"/>
  <c r="O11" i="3" s="1"/>
  <c r="F12" i="3" l="1"/>
  <c r="E11" i="1"/>
  <c r="E12" i="1" s="1"/>
  <c r="E13" i="1" l="1"/>
</calcChain>
</file>

<file path=xl/sharedStrings.xml><?xml version="1.0" encoding="utf-8"?>
<sst xmlns="http://schemas.openxmlformats.org/spreadsheetml/2006/main" count="539" uniqueCount="472">
  <si>
    <t>A</t>
  </si>
  <si>
    <t>B</t>
  </si>
  <si>
    <t>C</t>
  </si>
  <si>
    <t>D</t>
  </si>
  <si>
    <t>E</t>
  </si>
  <si>
    <t>F</t>
  </si>
  <si>
    <t>Ambiti di spesa</t>
  </si>
  <si>
    <t>Voci di spesa</t>
  </si>
  <si>
    <t>fino a 100.000 euro</t>
  </si>
  <si>
    <t>da euro 100.001 a 1.000.000</t>
  </si>
  <si>
    <t>oltre 1 milione di euro</t>
  </si>
  <si>
    <t>a</t>
  </si>
  <si>
    <t>b</t>
  </si>
  <si>
    <t>c</t>
  </si>
  <si>
    <t>d</t>
  </si>
  <si>
    <t>e</t>
  </si>
  <si>
    <t>f</t>
  </si>
  <si>
    <t>g</t>
  </si>
  <si>
    <t>h</t>
  </si>
  <si>
    <t>i</t>
  </si>
  <si>
    <t>l</t>
  </si>
  <si>
    <t>m</t>
  </si>
  <si>
    <t>n</t>
  </si>
  <si>
    <t>o</t>
  </si>
  <si>
    <t>p</t>
  </si>
  <si>
    <t>q</t>
  </si>
  <si>
    <t>r</t>
  </si>
  <si>
    <t>s</t>
  </si>
  <si>
    <t>t</t>
  </si>
  <si>
    <t>Progetti cantierabili con acquisizione di ogni necessaria autorizzazione*</t>
  </si>
  <si>
    <t>Progetti cantierabili con DIA, SCIA o altre comunicazioni di edilizia libera</t>
  </si>
  <si>
    <t>Domanda di sostegno</t>
  </si>
  <si>
    <t>Totale parziale</t>
  </si>
  <si>
    <t>TOTALE SPESE GENERALI = A+B+C+D+E+F</t>
  </si>
  <si>
    <t>*Il termine autorizzazione è esemplificativo di parere, nulla osta, permesso e ogni qualsiasi altro atto amministrativo necessario per la realizzazione dell'operazione</t>
  </si>
  <si>
    <t>N. B. Per calcolare l'importo delle spese generali è necessario individuare, per l'operazione considerata, i diversi ambiti di spesa di cui la stessa si compone (A, B, C, D, E, F). All'interno di ogni ambito di spesa la percentuale da applicare (indicata con una lettera minuscola ed un numero  - es. : a1, a2, a3, ecc)  deve essere individuata nelle tavole di cui all'allegato 2 in funzione del costo complessivo dell'ambito stesso (fino a 100.000 euro, da 100.001 a 1.000.000, oltre 1.000.000) e della voce di spesa (1, 2, 3 e 4). Calcolato l'importo della spesa generale di ogni ambito individuato si procede con la sommatoria dei costi generali parziali ottenendo le spege generali da imputare a preventivo.</t>
  </si>
  <si>
    <t>SPESE GENERALI</t>
  </si>
  <si>
    <t>TIPOLOGIA DI INTERVENTO</t>
  </si>
  <si>
    <t>Progetti cantierabili con  acquisizione di ogni autorizzazione</t>
  </si>
  <si>
    <t>Progetti cantierabili con  DIA, SCIA o altre comunicazioni di edilizia libera</t>
  </si>
  <si>
    <t>Piano aziendale ai sensi del REG 1305/13</t>
  </si>
  <si>
    <t>Presentazione domande di sostegno</t>
  </si>
  <si>
    <t>Piano aziendale ai sensi del Reg. 1305/2013</t>
  </si>
  <si>
    <t>% Spese generali sugli investimenti</t>
  </si>
  <si>
    <t>Spese Generali</t>
  </si>
  <si>
    <t>Spesa totale progetto</t>
  </si>
  <si>
    <t>Progetti cantierabili con acquisizione di ogni necessaria autorizzazione</t>
  </si>
  <si>
    <t>Nessuna progettazione</t>
  </si>
  <si>
    <t>Nessun piano aziendale</t>
  </si>
  <si>
    <t>Anagrafica ditta:</t>
  </si>
  <si>
    <t>Totale investimento strutturale</t>
  </si>
  <si>
    <r>
      <t xml:space="preserve">Voci di spesa
</t>
    </r>
    <r>
      <rPr>
        <sz val="11"/>
        <color theme="1"/>
        <rFont val="Calibri"/>
        <family val="2"/>
        <scheme val="minor"/>
      </rPr>
      <t>(selezionare voce pertinente)</t>
    </r>
  </si>
  <si>
    <t>Frosinone</t>
  </si>
  <si>
    <t>Latina</t>
  </si>
  <si>
    <t>Rieti</t>
  </si>
  <si>
    <t xml:space="preserve">Roma </t>
  </si>
  <si>
    <t>Viterbo</t>
  </si>
  <si>
    <t>Provincia</t>
  </si>
  <si>
    <t>Acquafondata</t>
  </si>
  <si>
    <t>Aprilia</t>
  </si>
  <si>
    <t>Accumoli</t>
  </si>
  <si>
    <t>Affile</t>
  </si>
  <si>
    <t>Acquapendente</t>
  </si>
  <si>
    <t>Acuto</t>
  </si>
  <si>
    <t>Bassiano</t>
  </si>
  <si>
    <t>Amatrice</t>
  </si>
  <si>
    <t>Agosta</t>
  </si>
  <si>
    <t>Arlena di Castro</t>
  </si>
  <si>
    <t>Alatri</t>
  </si>
  <si>
    <t>Campodimele</t>
  </si>
  <si>
    <t>Antrodoco</t>
  </si>
  <si>
    <t>Albano Laziale</t>
  </si>
  <si>
    <t>Bagnoregio</t>
  </si>
  <si>
    <t>Alvito</t>
  </si>
  <si>
    <t>Castelforte</t>
  </si>
  <si>
    <t>Ascrea</t>
  </si>
  <si>
    <t>Allumiere</t>
  </si>
  <si>
    <t>Barbarano Romano</t>
  </si>
  <si>
    <t>Amaseno</t>
  </si>
  <si>
    <t>Cisterna di Latina</t>
  </si>
  <si>
    <t>Belmonte in Sabina</t>
  </si>
  <si>
    <t>Anguillara Sabazia</t>
  </si>
  <si>
    <t>Bassano Romano</t>
  </si>
  <si>
    <t>Anagni</t>
  </si>
  <si>
    <t>Cori</t>
  </si>
  <si>
    <t>Borbona</t>
  </si>
  <si>
    <t>Anticoli Corrado</t>
  </si>
  <si>
    <t>Bassano in Teverina</t>
  </si>
  <si>
    <t>Aquino</t>
  </si>
  <si>
    <t>Fondi</t>
  </si>
  <si>
    <t>Borgorose</t>
  </si>
  <si>
    <t>Anzio</t>
  </si>
  <si>
    <t>Blera</t>
  </si>
  <si>
    <t>Arce</t>
  </si>
  <si>
    <t>Formia</t>
  </si>
  <si>
    <t>Borgo Velino</t>
  </si>
  <si>
    <t>Arcinazzo Romano</t>
  </si>
  <si>
    <t>Bolsena</t>
  </si>
  <si>
    <t>Arnara</t>
  </si>
  <si>
    <t>Gaeta</t>
  </si>
  <si>
    <t>Cantalice</t>
  </si>
  <si>
    <t>Ariccia</t>
  </si>
  <si>
    <t>Bomarzo</t>
  </si>
  <si>
    <t>Arpino</t>
  </si>
  <si>
    <t>Itri</t>
  </si>
  <si>
    <t>Cantalupo in Sabina</t>
  </si>
  <si>
    <t>Arsoli</t>
  </si>
  <si>
    <t>Calcata</t>
  </si>
  <si>
    <t>Atina</t>
  </si>
  <si>
    <t>Casaprota</t>
  </si>
  <si>
    <t>Artena</t>
  </si>
  <si>
    <t>Canepina</t>
  </si>
  <si>
    <t>Ausonia</t>
  </si>
  <si>
    <t>Lenola</t>
  </si>
  <si>
    <t>Casperia</t>
  </si>
  <si>
    <t>Bellegra</t>
  </si>
  <si>
    <t>Canino</t>
  </si>
  <si>
    <t>Belmonte Castello</t>
  </si>
  <si>
    <t>Maenza</t>
  </si>
  <si>
    <t>Castel di Tora</t>
  </si>
  <si>
    <t>Bracciano</t>
  </si>
  <si>
    <t>Capodimonte</t>
  </si>
  <si>
    <t>Boville Ernica</t>
  </si>
  <si>
    <t>Minturno</t>
  </si>
  <si>
    <t>Castelnuovo di Farfa</t>
  </si>
  <si>
    <t>Camerata Nuova</t>
  </si>
  <si>
    <t>Capranica</t>
  </si>
  <si>
    <t>Broccostella</t>
  </si>
  <si>
    <t>Monte San Biagio</t>
  </si>
  <si>
    <t>Castel Sant'Angelo</t>
  </si>
  <si>
    <t>Campagnano di Roma</t>
  </si>
  <si>
    <t>Caprarola</t>
  </si>
  <si>
    <t>Campoli Appennino</t>
  </si>
  <si>
    <t>Norma</t>
  </si>
  <si>
    <t>Cittaducale</t>
  </si>
  <si>
    <t>Canale Monterano</t>
  </si>
  <si>
    <t>Carbognano</t>
  </si>
  <si>
    <t>Casalattico</t>
  </si>
  <si>
    <t>Pontinia</t>
  </si>
  <si>
    <t>Cittareale</t>
  </si>
  <si>
    <t>Canterano</t>
  </si>
  <si>
    <t>Castel Sant'Elia</t>
  </si>
  <si>
    <t>Casalvieri</t>
  </si>
  <si>
    <t>Ponza</t>
  </si>
  <si>
    <t>Collalto Sabino</t>
  </si>
  <si>
    <t>Capena</t>
  </si>
  <si>
    <t>Castiglione in Teverina</t>
  </si>
  <si>
    <t>Cassino</t>
  </si>
  <si>
    <t>Priverno</t>
  </si>
  <si>
    <t>Colle di Tora</t>
  </si>
  <si>
    <t>Capranica Prenestina</t>
  </si>
  <si>
    <t>Celleno</t>
  </si>
  <si>
    <t>Castelliri</t>
  </si>
  <si>
    <t>Prossedi</t>
  </si>
  <si>
    <t>Collegiove</t>
  </si>
  <si>
    <t>Carpineto Romano</t>
  </si>
  <si>
    <t>Cellere</t>
  </si>
  <si>
    <t>Castelnuovo Parano</t>
  </si>
  <si>
    <t>Roccagorga</t>
  </si>
  <si>
    <t>Collevecchio</t>
  </si>
  <si>
    <t>Casape</t>
  </si>
  <si>
    <t>Civita Castellana</t>
  </si>
  <si>
    <t>Castrocielo</t>
  </si>
  <si>
    <t>Rocca Massima</t>
  </si>
  <si>
    <t>Colli sul Velino</t>
  </si>
  <si>
    <t>Castel Gandolfo</t>
  </si>
  <si>
    <t>Civitella d'Agliano</t>
  </si>
  <si>
    <t>Castro dei Volsci</t>
  </si>
  <si>
    <t>Roccasecca dei Volsci</t>
  </si>
  <si>
    <t>Concerviano</t>
  </si>
  <si>
    <t>Castel Madama</t>
  </si>
  <si>
    <t>Corchiano</t>
  </si>
  <si>
    <t>Ceccano</t>
  </si>
  <si>
    <t>Sabaudia</t>
  </si>
  <si>
    <t>Configni</t>
  </si>
  <si>
    <t>Castelnuovo di Porto</t>
  </si>
  <si>
    <t>Fabrica di Roma</t>
  </si>
  <si>
    <t>Ceprano</t>
  </si>
  <si>
    <t>San Felice Circeo</t>
  </si>
  <si>
    <t>Contigliano</t>
  </si>
  <si>
    <t>Castel San Pietro Romano</t>
  </si>
  <si>
    <t>Faleria</t>
  </si>
  <si>
    <t>Cervaro</t>
  </si>
  <si>
    <t>Santi Cosma e Damiano</t>
  </si>
  <si>
    <t>Cottanello</t>
  </si>
  <si>
    <t>Cave</t>
  </si>
  <si>
    <t>Farnese</t>
  </si>
  <si>
    <t>Colfelice</t>
  </si>
  <si>
    <t>Sermoneta</t>
  </si>
  <si>
    <t>Fara in Sabina</t>
  </si>
  <si>
    <t>Cerreto Laziale</t>
  </si>
  <si>
    <t>Gallese</t>
  </si>
  <si>
    <t>Collepardo</t>
  </si>
  <si>
    <t>Sezze</t>
  </si>
  <si>
    <t>Fiamignano</t>
  </si>
  <si>
    <t>Cervara di Roma</t>
  </si>
  <si>
    <t>Gradoli</t>
  </si>
  <si>
    <t>Colle San Magno</t>
  </si>
  <si>
    <t>Sonnino</t>
  </si>
  <si>
    <t>Forano</t>
  </si>
  <si>
    <t>Cerveteri</t>
  </si>
  <si>
    <t>Graffignano</t>
  </si>
  <si>
    <t>Coreno Ausonio</t>
  </si>
  <si>
    <t>Sperlonga</t>
  </si>
  <si>
    <t>Frasso Sabino</t>
  </si>
  <si>
    <t>Ciciliano</t>
  </si>
  <si>
    <t>Grotte di Castro</t>
  </si>
  <si>
    <t>Esperia</t>
  </si>
  <si>
    <t>Spigno Saturnia</t>
  </si>
  <si>
    <t>Greccio</t>
  </si>
  <si>
    <t>Cineto Romano</t>
  </si>
  <si>
    <t>Ischia di Castro</t>
  </si>
  <si>
    <t>Falvaterra</t>
  </si>
  <si>
    <t>Terracina</t>
  </si>
  <si>
    <t>Labro</t>
  </si>
  <si>
    <t>Civitavecchia</t>
  </si>
  <si>
    <t>Latera</t>
  </si>
  <si>
    <t>Ferentino</t>
  </si>
  <si>
    <t>Ventotene</t>
  </si>
  <si>
    <t>Leonessa</t>
  </si>
  <si>
    <t>Civitella San Paolo</t>
  </si>
  <si>
    <t>Lubriano</t>
  </si>
  <si>
    <t>Filettino</t>
  </si>
  <si>
    <t>Longone Sabino</t>
  </si>
  <si>
    <t>Colleferro</t>
  </si>
  <si>
    <t>Marta</t>
  </si>
  <si>
    <t>Fiuggi</t>
  </si>
  <si>
    <t>Magliano Sabina</t>
  </si>
  <si>
    <t>Colonna</t>
  </si>
  <si>
    <t>Montalto di Castro</t>
  </si>
  <si>
    <t>Fontana Liri</t>
  </si>
  <si>
    <t>Marcetelli</t>
  </si>
  <si>
    <t>Fiano Romano</t>
  </si>
  <si>
    <t>Montefiascone</t>
  </si>
  <si>
    <t>Fontechiari</t>
  </si>
  <si>
    <t>Micigliano</t>
  </si>
  <si>
    <t>Filacciano</t>
  </si>
  <si>
    <t>Monte Romano</t>
  </si>
  <si>
    <t>Mompeo</t>
  </si>
  <si>
    <t>Formello</t>
  </si>
  <si>
    <t>Monterosi</t>
  </si>
  <si>
    <t>Fumone</t>
  </si>
  <si>
    <t>Montasola</t>
  </si>
  <si>
    <t>Frascati</t>
  </si>
  <si>
    <t>Nepi</t>
  </si>
  <si>
    <t>Gallinaro</t>
  </si>
  <si>
    <t>Montebuono</t>
  </si>
  <si>
    <t>Gallicano nel Lazio</t>
  </si>
  <si>
    <t>Onano</t>
  </si>
  <si>
    <t>Giuliano di Roma</t>
  </si>
  <si>
    <t>Monteleone Sabino</t>
  </si>
  <si>
    <t>Gavignano</t>
  </si>
  <si>
    <t>Oriolo Romano</t>
  </si>
  <si>
    <t>Guarcino</t>
  </si>
  <si>
    <t>Montenero Sabino</t>
  </si>
  <si>
    <t>Genazzano</t>
  </si>
  <si>
    <t>Orte</t>
  </si>
  <si>
    <t>Isola del Liri</t>
  </si>
  <si>
    <t>Monte San Giovanni in Sabina</t>
  </si>
  <si>
    <t>Genzano di Roma</t>
  </si>
  <si>
    <t>Piansano</t>
  </si>
  <si>
    <t>Monte San Giovanni Campano</t>
  </si>
  <si>
    <t>Montopoli di Sabina</t>
  </si>
  <si>
    <t>Gerano</t>
  </si>
  <si>
    <t>Proceno</t>
  </si>
  <si>
    <t>Morolo</t>
  </si>
  <si>
    <t>Morro Reatino</t>
  </si>
  <si>
    <t>Gorga</t>
  </si>
  <si>
    <t>Ronciglione</t>
  </si>
  <si>
    <t>Paliano</t>
  </si>
  <si>
    <t>Nespolo</t>
  </si>
  <si>
    <t>Grottaferrata</t>
  </si>
  <si>
    <t>Villa San Giovanni in Tuscia</t>
  </si>
  <si>
    <t>Pastena</t>
  </si>
  <si>
    <t>Orvinio</t>
  </si>
  <si>
    <t>Guidonia Montecelio</t>
  </si>
  <si>
    <t>San Lorenzo Nuovo</t>
  </si>
  <si>
    <t>Patrica</t>
  </si>
  <si>
    <t>Paganico Sabino</t>
  </si>
  <si>
    <t>Jenne</t>
  </si>
  <si>
    <t>Soriano nel Cimino</t>
  </si>
  <si>
    <t>Pescosolido</t>
  </si>
  <si>
    <t>Pescorocchiano</t>
  </si>
  <si>
    <t>Labico</t>
  </si>
  <si>
    <t>Sutri</t>
  </si>
  <si>
    <t>Picinisco</t>
  </si>
  <si>
    <t>Petrella Salto</t>
  </si>
  <si>
    <t>Lanuvio</t>
  </si>
  <si>
    <t>Tarquinia</t>
  </si>
  <si>
    <t>Pico</t>
  </si>
  <si>
    <t>Poggio Bustone</t>
  </si>
  <si>
    <t>Licenza</t>
  </si>
  <si>
    <t>Tessennano</t>
  </si>
  <si>
    <t>Piedimonte San Germano</t>
  </si>
  <si>
    <t>Poggio Catino</t>
  </si>
  <si>
    <t>Magliano Romano</t>
  </si>
  <si>
    <t>Tuscania</t>
  </si>
  <si>
    <t>Piglio</t>
  </si>
  <si>
    <t>Poggio Mirteto</t>
  </si>
  <si>
    <t>Mandela</t>
  </si>
  <si>
    <t>Valentano</t>
  </si>
  <si>
    <t>Pignataro Interamna</t>
  </si>
  <si>
    <t>Poggio Moiano</t>
  </si>
  <si>
    <t>Manziana</t>
  </si>
  <si>
    <t>Vallerano</t>
  </si>
  <si>
    <t>Pofi</t>
  </si>
  <si>
    <t>Poggio Nativo</t>
  </si>
  <si>
    <t>Marano Equo</t>
  </si>
  <si>
    <t>Vasanello</t>
  </si>
  <si>
    <t>Pontecorvo</t>
  </si>
  <si>
    <t>Poggio San Lorenzo</t>
  </si>
  <si>
    <t>Marcellina</t>
  </si>
  <si>
    <t>Vejano</t>
  </si>
  <si>
    <t>Posta Fibreno</t>
  </si>
  <si>
    <t>Posta</t>
  </si>
  <si>
    <t>Marino</t>
  </si>
  <si>
    <t>Vetralla</t>
  </si>
  <si>
    <t>Ripi</t>
  </si>
  <si>
    <t>Pozzaglia Sabina</t>
  </si>
  <si>
    <t>Mazzano Romano</t>
  </si>
  <si>
    <t>Vignanello</t>
  </si>
  <si>
    <t>Rocca d'Arce</t>
  </si>
  <si>
    <t>Mentana</t>
  </si>
  <si>
    <t>Roccasecca</t>
  </si>
  <si>
    <t>Rivodutri</t>
  </si>
  <si>
    <t>Monte Compatri</t>
  </si>
  <si>
    <t>Vitorchiano</t>
  </si>
  <si>
    <t>San Biagio Saracinisco</t>
  </si>
  <si>
    <t>Roccantica</t>
  </si>
  <si>
    <t>Monteflavio</t>
  </si>
  <si>
    <t>San Donato Val di Comino</t>
  </si>
  <si>
    <t>Rocca Sinibalda</t>
  </si>
  <si>
    <t>Montelanico</t>
  </si>
  <si>
    <t>San Giorgio a Liri</t>
  </si>
  <si>
    <t>Salisano</t>
  </si>
  <si>
    <t>Montelibretti</t>
  </si>
  <si>
    <t>San Giovanni Incarico</t>
  </si>
  <si>
    <t>Scandriglia</t>
  </si>
  <si>
    <t>Monte Porzio Catone</t>
  </si>
  <si>
    <t>Sant'Ambrogio sul Garigliano</t>
  </si>
  <si>
    <t>Selci</t>
  </si>
  <si>
    <t>Monterotondo</t>
  </si>
  <si>
    <t>Sant'Andrea del Garigliano</t>
  </si>
  <si>
    <t>Stimigliano</t>
  </si>
  <si>
    <t>Montorio Romano</t>
  </si>
  <si>
    <t>Sant'Apollinare</t>
  </si>
  <si>
    <t>Tarano</t>
  </si>
  <si>
    <t>Moricone</t>
  </si>
  <si>
    <t>Sant'Elia Fiumerapido</t>
  </si>
  <si>
    <t>Toffia</t>
  </si>
  <si>
    <t>Morlupo</t>
  </si>
  <si>
    <t>Santopadre</t>
  </si>
  <si>
    <t>Torricella in Sabina</t>
  </si>
  <si>
    <t>Nazzano</t>
  </si>
  <si>
    <t>San Vittore del Lazio</t>
  </si>
  <si>
    <t>Torri in Sabina</t>
  </si>
  <si>
    <t>Nemi</t>
  </si>
  <si>
    <t>Serrone</t>
  </si>
  <si>
    <t>Turania</t>
  </si>
  <si>
    <t>Nerola</t>
  </si>
  <si>
    <t>Settefrati</t>
  </si>
  <si>
    <t>Vacone</t>
  </si>
  <si>
    <t>Nettuno</t>
  </si>
  <si>
    <t>Sgurgola</t>
  </si>
  <si>
    <t>Varco Sabino</t>
  </si>
  <si>
    <t>Olevano Romano</t>
  </si>
  <si>
    <t>Sora</t>
  </si>
  <si>
    <t>Palestrina</t>
  </si>
  <si>
    <t>Strangolagalli</t>
  </si>
  <si>
    <t>Palombara Sabina</t>
  </si>
  <si>
    <t>Supino</t>
  </si>
  <si>
    <t>Percile</t>
  </si>
  <si>
    <t>Terelle</t>
  </si>
  <si>
    <t>Pisoniano</t>
  </si>
  <si>
    <t>Torre Cajetani</t>
  </si>
  <si>
    <t>Poli</t>
  </si>
  <si>
    <t>Torrice</t>
  </si>
  <si>
    <t>Pomezia</t>
  </si>
  <si>
    <t>Trevi nel Lazio</t>
  </si>
  <si>
    <t>Ponzano Romano</t>
  </si>
  <si>
    <t>Trivigliano</t>
  </si>
  <si>
    <t>Riano</t>
  </si>
  <si>
    <t>Vallecorsa</t>
  </si>
  <si>
    <t>Rignano Flaminio</t>
  </si>
  <si>
    <t>Vallemaio</t>
  </si>
  <si>
    <t>Riofreddo</t>
  </si>
  <si>
    <t>Vallerotonda</t>
  </si>
  <si>
    <t>Rocca Canterano</t>
  </si>
  <si>
    <t>Veroli</t>
  </si>
  <si>
    <t>Rocca di Cave</t>
  </si>
  <si>
    <t>Vicalvi</t>
  </si>
  <si>
    <t>Rocca di Papa</t>
  </si>
  <si>
    <t>Vico nel Lazio</t>
  </si>
  <si>
    <t>Roccagiovine</t>
  </si>
  <si>
    <t>Villa Latina</t>
  </si>
  <si>
    <t>Rocca Priora</t>
  </si>
  <si>
    <t>Villa Santa Lucia</t>
  </si>
  <si>
    <t>Rocca Santo Stefano</t>
  </si>
  <si>
    <t>Villa Santo Stefano</t>
  </si>
  <si>
    <t>Roiate</t>
  </si>
  <si>
    <t>Viticuso</t>
  </si>
  <si>
    <t>Roma</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</si>
  <si>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</si>
  <si>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</si>
  <si>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</si>
  <si>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</si>
  <si>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</si>
  <si>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</si>
  <si>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</si>
  <si>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</si>
  <si>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</si>
  <si>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</si>
  <si>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</si>
  <si>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</si>
  <si>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</si>
  <si>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</si>
  <si>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</si>
  <si>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</si>
  <si>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</si>
  <si>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</si>
  <si>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</si>
  <si>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</si>
  <si>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</si>
  <si>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</si>
  <si>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</si>
  <si>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</si>
  <si>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</si>
  <si>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</si>
  <si>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</si>
  <si>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</si>
  <si>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</si>
  <si>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Fonte Nuova</t>
  </si>
  <si>
    <t xml:space="preserve">Localizzazione </t>
  </si>
  <si>
    <t>Comune</t>
  </si>
  <si>
    <t>CUAA:</t>
  </si>
  <si>
    <t>Costruzione, ammodernamento, miglioramento e riconversione di beni immobili</t>
  </si>
  <si>
    <t>Ristrutturazione, recupero, adeguamento e miglioramento di viabilità aziendale e forestale,  realizzazione di impianti arborei e forestali</t>
  </si>
  <si>
    <t>Sentieri, piazzole, muretti a secco e terrazzamenti, rifacimenti spondali</t>
  </si>
  <si>
    <t>Installazione di impianti di trasformazione e commercializzazione prodotti agricoli, produzione e distribuzione di energia, impianti elettrici, idraulici,  termici e di condizionamento</t>
  </si>
  <si>
    <t>Realizzazione di recinzioni, aree attrezzate, apposizione cartellonistica,  reti antigrandine</t>
  </si>
  <si>
    <t xml:space="preserve">Acquisto di macchine e attrezzature </t>
  </si>
  <si>
    <t>Ambito di Spesa</t>
  </si>
  <si>
    <t>Spese ammissibili al finanziamento del Programma di Sviluppo Rurale 2014/2020</t>
  </si>
  <si>
    <t>Anagrafica beneficiario:</t>
  </si>
  <si>
    <t>Investimento per voce di spesa</t>
  </si>
  <si>
    <t>Spese generali</t>
  </si>
  <si>
    <t>Totale investimento per ambito di spesa</t>
  </si>
  <si>
    <t>B4</t>
  </si>
  <si>
    <t>C4</t>
  </si>
  <si>
    <t>D4</t>
  </si>
  <si>
    <t>E4</t>
  </si>
  <si>
    <t>F4</t>
  </si>
  <si>
    <t>G4</t>
  </si>
  <si>
    <t>G5</t>
  </si>
  <si>
    <t>G6</t>
  </si>
  <si>
    <t>G7</t>
  </si>
  <si>
    <t>F5</t>
  </si>
  <si>
    <t>F6</t>
  </si>
  <si>
    <t>F7</t>
  </si>
  <si>
    <t>B5</t>
  </si>
  <si>
    <t>C5</t>
  </si>
  <si>
    <t>D5</t>
  </si>
  <si>
    <t>E5</t>
  </si>
  <si>
    <t>B6</t>
  </si>
  <si>
    <t>C6</t>
  </si>
  <si>
    <t>D6</t>
  </si>
  <si>
    <t>E6</t>
  </si>
  <si>
    <t>B7</t>
  </si>
  <si>
    <t>C7</t>
  </si>
  <si>
    <t>D7</t>
  </si>
  <si>
    <t>E7</t>
  </si>
  <si>
    <r>
      <rPr>
        <b/>
        <sz val="14"/>
        <color theme="1"/>
        <rFont val="Calibri"/>
        <family val="2"/>
        <scheme val="minor"/>
      </rPr>
      <t xml:space="preserve">Verifica dei massimali delle spese generali
</t>
    </r>
    <r>
      <rPr>
        <b/>
        <sz val="9"/>
        <color theme="1"/>
        <rFont val="Calibri"/>
        <family val="2"/>
        <scheme val="minor"/>
      </rPr>
      <t>art. 45, comma 2, lett. c) del reg. (UE) 1305/2013.  
del 17 dicembre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</si>
</sst>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 #,##0_-;\-* #,##0_-;_-* &quot;-&quot;??_-;_-@_-"/>
    <numFmt numFmtId="165" formatCode="#,##0.00_ ;\-#,##0.00\ "/>
    <numFmt numFmtId="166" formatCode="[$-410]d\ mmmm\ yyyy;@"/>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0"/>
      <color rgb="FF000000"/>
      <name val="Calibri"/>
      <family val="2"/>
      <scheme val="minor"/>
    </font>
    <font>
      <b/>
      <sz val="14"/>
      <color theme="1"/>
      <name val="Calibri"/>
      <family val="2"/>
      <scheme val="minor"/>
    </font>
    <font>
      <b/>
      <sz val="11"/>
      <color theme="1"/>
      <name val="Calibri"/>
      <family val="2"/>
    </font>
    <font>
      <sz val="1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Narrow"/>
      <family val="2"/>
    </font>
    <font>
      <sz val="9"/>
      <name val="Calibri"/>
      <family val="2"/>
      <scheme val="minor"/>
    </font>
    <font>
      <b/>
      <sz val="9"/>
      <color theme="1"/>
      <name val="Calibri"/>
      <family val="2"/>
      <scheme val="minor"/>
    </font>
    <font>
      <sz val="11"/>
      <color theme="0"/>
      <name val="Calibri"/>
      <family val="2"/>
      <scheme val="minor"/>
    </font>
  </fonts>
  <fills count="3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66"/>
        <bgColor indexed="64"/>
      </patternFill>
    </fill>
  </fills>
  <borders count="71">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45" applyNumberFormat="0" applyAlignment="0" applyProtection="0"/>
    <xf numFmtId="0" fontId="16" fillId="0" borderId="46" applyNumberFormat="0" applyFill="0" applyAlignment="0" applyProtection="0"/>
    <xf numFmtId="0" fontId="17" fillId="20" borderId="47" applyNumberFormat="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4" borderId="0" applyNumberFormat="0" applyBorder="0" applyAlignment="0" applyProtection="0"/>
    <xf numFmtId="0" fontId="18" fillId="10" borderId="45" applyNumberFormat="0" applyAlignment="0" applyProtection="0"/>
    <xf numFmtId="43" fontId="12" fillId="0" borderId="0" applyFont="0" applyFill="0" applyBorder="0" applyAlignment="0" applyProtection="0"/>
    <xf numFmtId="0" fontId="19" fillId="25" borderId="0" applyNumberFormat="0" applyBorder="0" applyAlignment="0" applyProtection="0"/>
    <xf numFmtId="0" fontId="12" fillId="26" borderId="48" applyNumberFormat="0" applyFont="0" applyAlignment="0" applyProtection="0"/>
    <xf numFmtId="0" fontId="20" fillId="19" borderId="49" applyNumberFormat="0" applyAlignment="0" applyProtection="0"/>
    <xf numFmtId="49" fontId="30" fillId="0" borderId="50">
      <alignment vertical="center" wrapText="1"/>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1" applyNumberFormat="0" applyFill="0" applyAlignment="0" applyProtection="0"/>
    <xf numFmtId="0" fontId="25" fillId="0" borderId="52" applyNumberFormat="0" applyFill="0" applyAlignment="0" applyProtection="0"/>
    <xf numFmtId="0" fontId="26" fillId="0" borderId="53" applyNumberFormat="0" applyFill="0" applyAlignment="0" applyProtection="0"/>
    <xf numFmtId="0" fontId="26" fillId="0" borderId="0" applyNumberFormat="0" applyFill="0" applyBorder="0" applyAlignment="0" applyProtection="0"/>
    <xf numFmtId="0" fontId="27" fillId="0" borderId="54" applyNumberFormat="0" applyFill="0" applyAlignment="0" applyProtection="0"/>
    <xf numFmtId="0" fontId="28" fillId="6" borderId="0" applyNumberFormat="0" applyBorder="0" applyAlignment="0" applyProtection="0"/>
    <xf numFmtId="0" fontId="29" fillId="7" borderId="0" applyNumberFormat="0" applyBorder="0" applyAlignment="0" applyProtection="0"/>
  </cellStyleXfs>
  <cellXfs count="190">
    <xf numFmtId="0" fontId="0" fillId="0" borderId="0" xfId="0"/>
    <xf numFmtId="0" fontId="0" fillId="0" borderId="0" xfId="0" applyFill="1" applyBorder="1" applyAlignment="1">
      <alignment horizontal="center" vertical="center" wrapText="1"/>
    </xf>
    <xf numFmtId="43" fontId="0" fillId="0" borderId="0" xfId="0" applyNumberFormat="1"/>
    <xf numFmtId="13" fontId="0" fillId="0" borderId="0" xfId="0" applyNumberFormat="1"/>
    <xf numFmtId="43" fontId="0" fillId="0" borderId="0" xfId="1" applyFont="1"/>
    <xf numFmtId="43" fontId="2" fillId="0" borderId="10" xfId="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43" fontId="2" fillId="0" borderId="9" xfId="1" applyFont="1" applyBorder="1" applyAlignment="1">
      <alignment vertical="center" wrapText="1"/>
    </xf>
    <xf numFmtId="164" fontId="0" fillId="0" borderId="10" xfId="1"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43" fontId="2" fillId="0" borderId="30" xfId="1" applyFont="1" applyBorder="1" applyAlignment="1">
      <alignment vertical="center" wrapText="1"/>
    </xf>
    <xf numFmtId="164" fontId="0" fillId="0" borderId="31" xfId="1" applyNumberFormat="1" applyFont="1" applyBorder="1" applyAlignment="1">
      <alignment horizontal="center" vertical="center"/>
    </xf>
    <xf numFmtId="164" fontId="0" fillId="0" borderId="31" xfId="0" applyNumberFormat="1" applyBorder="1" applyAlignment="1">
      <alignment horizontal="center" vertical="center"/>
    </xf>
    <xf numFmtId="0" fontId="0" fillId="0" borderId="0" xfId="0" applyFill="1"/>
    <xf numFmtId="0" fontId="5" fillId="0" borderId="24" xfId="0" applyFont="1" applyBorder="1" applyAlignment="1">
      <alignment vertical="center"/>
    </xf>
    <xf numFmtId="0" fontId="5" fillId="0" borderId="25" xfId="0" applyFont="1" applyBorder="1" applyAlignment="1">
      <alignment vertical="center"/>
    </xf>
    <xf numFmtId="0" fontId="0" fillId="0" borderId="0" xfId="0"/>
    <xf numFmtId="43" fontId="0" fillId="0" borderId="9" xfId="0" applyNumberFormat="1" applyFont="1" applyBorder="1" applyAlignment="1" applyProtection="1">
      <alignment horizontal="center" vertical="center"/>
      <protection hidden="1"/>
    </xf>
    <xf numFmtId="43" fontId="0" fillId="0" borderId="10" xfId="0" applyNumberFormat="1" applyFont="1" applyBorder="1" applyAlignment="1" applyProtection="1">
      <alignment horizontal="center" vertical="center"/>
      <protection hidden="1"/>
    </xf>
    <xf numFmtId="43" fontId="0" fillId="0" borderId="11" xfId="0" applyNumberFormat="1" applyFont="1" applyBorder="1" applyAlignment="1" applyProtection="1">
      <alignment horizontal="center" vertical="center"/>
      <protection hidden="1"/>
    </xf>
    <xf numFmtId="43" fontId="0" fillId="0" borderId="8" xfId="0" applyNumberFormat="1" applyFont="1" applyBorder="1" applyAlignment="1" applyProtection="1">
      <alignment horizontal="center" vertical="center"/>
      <protection hidden="1"/>
    </xf>
    <xf numFmtId="43" fontId="0" fillId="0" borderId="12" xfId="0" applyNumberFormat="1" applyFont="1" applyBorder="1" applyAlignment="1" applyProtection="1">
      <alignment horizontal="center" vertical="center"/>
      <protection hidden="1"/>
    </xf>
    <xf numFmtId="43" fontId="0" fillId="0" borderId="13" xfId="0" applyNumberFormat="1" applyFont="1" applyBorder="1" applyAlignment="1" applyProtection="1">
      <alignment horizontal="center" vertical="center"/>
      <protection hidden="1"/>
    </xf>
    <xf numFmtId="43" fontId="0" fillId="0" borderId="16" xfId="0" applyNumberFormat="1" applyFont="1" applyBorder="1" applyAlignment="1" applyProtection="1">
      <alignment horizontal="center" vertical="center"/>
      <protection hidden="1"/>
    </xf>
    <xf numFmtId="43" fontId="0" fillId="0" borderId="17" xfId="0" applyNumberFormat="1" applyFont="1" applyBorder="1" applyAlignment="1" applyProtection="1">
      <alignment horizontal="center" vertical="center"/>
      <protection hidden="1"/>
    </xf>
    <xf numFmtId="43" fontId="0" fillId="0" borderId="18" xfId="0" applyNumberFormat="1" applyFont="1" applyBorder="1" applyAlignment="1" applyProtection="1">
      <alignment horizontal="center" vertical="center"/>
      <protection hidden="1"/>
    </xf>
    <xf numFmtId="43" fontId="0" fillId="0" borderId="15" xfId="0" applyNumberFormat="1" applyFont="1" applyBorder="1" applyAlignment="1" applyProtection="1">
      <alignment horizontal="center" vertical="center"/>
      <protection hidden="1"/>
    </xf>
    <xf numFmtId="43" fontId="0" fillId="0" borderId="19" xfId="0" applyNumberFormat="1" applyFont="1" applyBorder="1" applyAlignment="1" applyProtection="1">
      <alignment horizontal="center" vertical="center"/>
      <protection hidden="1"/>
    </xf>
    <xf numFmtId="43" fontId="0" fillId="0" borderId="20" xfId="0" applyNumberFormat="1" applyFont="1" applyBorder="1" applyAlignment="1" applyProtection="1">
      <alignment horizontal="center" vertical="center"/>
      <protection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0" fillId="0" borderId="0" xfId="0" applyBorder="1" applyProtection="1">
      <protection hidden="1"/>
    </xf>
    <xf numFmtId="0" fontId="0" fillId="0" borderId="0" xfId="0" applyFill="1" applyBorder="1" applyProtection="1">
      <protection hidden="1"/>
    </xf>
    <xf numFmtId="49" fontId="31" fillId="3" borderId="0" xfId="3" applyNumberFormat="1" applyFont="1" applyFill="1" applyBorder="1" applyAlignment="1" applyProtection="1">
      <protection hidden="1"/>
    </xf>
    <xf numFmtId="0" fontId="0" fillId="4" borderId="60" xfId="0" applyFill="1" applyBorder="1"/>
    <xf numFmtId="0" fontId="2" fillId="4" borderId="61" xfId="0" applyFont="1" applyFill="1" applyBorder="1" applyAlignment="1">
      <alignment horizontal="center"/>
    </xf>
    <xf numFmtId="0" fontId="0" fillId="4" borderId="58" xfId="0" applyFill="1" applyBorder="1"/>
    <xf numFmtId="0" fontId="2" fillId="4" borderId="59" xfId="0" applyFont="1" applyFill="1" applyBorder="1"/>
    <xf numFmtId="0" fontId="5" fillId="4" borderId="7" xfId="0" applyFont="1" applyFill="1" applyBorder="1" applyAlignment="1">
      <alignment horizontal="center" vertical="center"/>
    </xf>
    <xf numFmtId="0" fontId="0" fillId="4" borderId="8" xfId="0" applyFill="1" applyBorder="1" applyAlignment="1">
      <alignment horizontal="center" vertical="center" wrapText="1"/>
    </xf>
    <xf numFmtId="0" fontId="5" fillId="4" borderId="14" xfId="0" applyFont="1" applyFill="1" applyBorder="1" applyAlignment="1">
      <alignment horizontal="center" vertical="center"/>
    </xf>
    <xf numFmtId="0" fontId="0" fillId="4" borderId="15" xfId="0" applyFill="1" applyBorder="1" applyAlignment="1">
      <alignment horizontal="center" vertical="center" wrapText="1"/>
    </xf>
    <xf numFmtId="43" fontId="4" fillId="27" borderId="9" xfId="0" applyNumberFormat="1" applyFont="1" applyFill="1" applyBorder="1" applyAlignment="1">
      <alignment horizontal="justify" vertical="center"/>
    </xf>
    <xf numFmtId="43" fontId="4" fillId="27" borderId="10" xfId="0" applyNumberFormat="1" applyFont="1" applyFill="1" applyBorder="1" applyAlignment="1">
      <alignment horizontal="justify" vertical="center"/>
    </xf>
    <xf numFmtId="43" fontId="4" fillId="27" borderId="11" xfId="0" applyNumberFormat="1" applyFont="1" applyFill="1" applyBorder="1" applyAlignment="1">
      <alignment horizontal="justify" vertical="center"/>
    </xf>
    <xf numFmtId="43" fontId="4" fillId="27" borderId="12" xfId="0" applyNumberFormat="1" applyFont="1" applyFill="1" applyBorder="1" applyAlignment="1">
      <alignment horizontal="justify" vertical="center"/>
    </xf>
    <xf numFmtId="43" fontId="3" fillId="27" borderId="9" xfId="0" applyNumberFormat="1" applyFont="1" applyFill="1" applyBorder="1" applyAlignment="1">
      <alignment horizontal="center" vertical="center"/>
    </xf>
    <xf numFmtId="43" fontId="3" fillId="27" borderId="10" xfId="0" applyNumberFormat="1" applyFont="1" applyFill="1" applyBorder="1" applyAlignment="1">
      <alignment horizontal="center" vertical="center"/>
    </xf>
    <xf numFmtId="43" fontId="3" fillId="27" borderId="11" xfId="0" applyNumberFormat="1" applyFont="1" applyFill="1" applyBorder="1" applyAlignment="1">
      <alignment horizontal="center" vertical="center"/>
    </xf>
    <xf numFmtId="43" fontId="3" fillId="27" borderId="8" xfId="0" applyNumberFormat="1" applyFont="1" applyFill="1" applyBorder="1" applyAlignment="1">
      <alignment horizontal="center" vertical="center"/>
    </xf>
    <xf numFmtId="43" fontId="3" fillId="27" borderId="12" xfId="0" applyNumberFormat="1" applyFont="1" applyFill="1" applyBorder="1" applyAlignment="1">
      <alignment horizontal="center" vertical="center"/>
    </xf>
    <xf numFmtId="43" fontId="3" fillId="27" borderId="13" xfId="0" applyNumberFormat="1" applyFont="1" applyFill="1" applyBorder="1" applyAlignment="1">
      <alignment horizontal="center" vertical="center"/>
    </xf>
    <xf numFmtId="0" fontId="0" fillId="28" borderId="39" xfId="0" applyFill="1" applyBorder="1" applyAlignment="1" applyProtection="1">
      <alignment horizontal="center" vertical="center"/>
      <protection hidden="1"/>
    </xf>
    <xf numFmtId="43" fontId="11" fillId="28" borderId="4" xfId="0" applyNumberFormat="1" applyFont="1" applyFill="1" applyBorder="1" applyAlignment="1" applyProtection="1">
      <alignment horizontal="right" wrapText="1" indent="4" shrinkToFit="1"/>
      <protection hidden="1"/>
    </xf>
    <xf numFmtId="43" fontId="11" fillId="28" borderId="11" xfId="0" applyNumberFormat="1" applyFont="1" applyFill="1" applyBorder="1" applyAlignment="1" applyProtection="1">
      <alignment horizontal="right" wrapText="1" indent="4" shrinkToFit="1"/>
      <protection hidden="1"/>
    </xf>
    <xf numFmtId="10" fontId="11" fillId="28" borderId="11" xfId="2" applyNumberFormat="1" applyFont="1" applyFill="1" applyBorder="1" applyAlignment="1" applyProtection="1">
      <alignment horizontal="right" wrapText="1" indent="4" shrinkToFit="1"/>
      <protection hidden="1"/>
    </xf>
    <xf numFmtId="43" fontId="11" fillId="28" borderId="32" xfId="0" applyNumberFormat="1" applyFont="1" applyFill="1" applyBorder="1" applyAlignment="1" applyProtection="1">
      <alignment horizontal="right" wrapText="1" indent="4" shrinkToFit="1"/>
      <protection hidden="1"/>
    </xf>
    <xf numFmtId="43" fontId="0" fillId="28" borderId="62" xfId="0" applyNumberFormat="1" applyFill="1" applyBorder="1" applyAlignment="1" applyProtection="1">
      <alignment vertical="center"/>
      <protection hidden="1"/>
    </xf>
    <xf numFmtId="43" fontId="0" fillId="28" borderId="11" xfId="0" applyNumberFormat="1" applyFill="1" applyBorder="1" applyAlignment="1" applyProtection="1">
      <alignment vertical="center"/>
      <protection hidden="1"/>
    </xf>
    <xf numFmtId="43" fontId="0" fillId="28" borderId="32" xfId="0" applyNumberFormat="1" applyFill="1" applyBorder="1" applyAlignment="1" applyProtection="1">
      <alignment vertical="center"/>
      <protection hidden="1"/>
    </xf>
    <xf numFmtId="43" fontId="0" fillId="28" borderId="4" xfId="0" applyNumberFormat="1" applyFill="1" applyBorder="1" applyAlignment="1" applyProtection="1">
      <alignment horizontal="right" vertical="center"/>
      <protection hidden="1"/>
    </xf>
    <xf numFmtId="43" fontId="0" fillId="28" borderId="62" xfId="0" applyNumberFormat="1" applyFill="1" applyBorder="1" applyAlignment="1" applyProtection="1">
      <alignment horizontal="right" vertical="center"/>
      <protection hidden="1"/>
    </xf>
    <xf numFmtId="43" fontId="0" fillId="28" borderId="11" xfId="0" applyNumberFormat="1" applyFill="1" applyBorder="1" applyAlignment="1" applyProtection="1">
      <alignment horizontal="right" vertical="center"/>
      <protection hidden="1"/>
    </xf>
    <xf numFmtId="43" fontId="0" fillId="28" borderId="32" xfId="0" applyNumberFormat="1" applyFill="1" applyBorder="1" applyAlignment="1" applyProtection="1">
      <alignment horizontal="right" vertical="center"/>
      <protection hidden="1"/>
    </xf>
    <xf numFmtId="43" fontId="0" fillId="28" borderId="4" xfId="0" applyNumberFormat="1" applyFill="1" applyBorder="1" applyAlignment="1" applyProtection="1">
      <alignment vertical="center"/>
      <protection hidden="1"/>
    </xf>
    <xf numFmtId="0" fontId="0" fillId="29" borderId="6" xfId="0" applyFill="1" applyBorder="1" applyAlignment="1" applyProtection="1">
      <alignment horizontal="center" vertical="center"/>
      <protection hidden="1"/>
    </xf>
    <xf numFmtId="0" fontId="0" fillId="29" borderId="38" xfId="0" applyFill="1" applyBorder="1" applyAlignment="1" applyProtection="1">
      <alignment horizontal="center" vertical="center"/>
      <protection hidden="1"/>
    </xf>
    <xf numFmtId="0" fontId="0" fillId="29" borderId="13" xfId="0" applyFill="1" applyBorder="1" applyAlignment="1" applyProtection="1">
      <alignment horizontal="center" vertical="center"/>
      <protection hidden="1"/>
    </xf>
    <xf numFmtId="43" fontId="33" fillId="28" borderId="65" xfId="0" applyNumberFormat="1" applyFont="1" applyFill="1" applyBorder="1" applyAlignment="1" applyProtection="1">
      <alignment horizontal="right" vertical="center"/>
      <protection hidden="1"/>
    </xf>
    <xf numFmtId="43" fontId="0" fillId="0" borderId="0" xfId="0" applyNumberFormat="1" applyProtection="1">
      <protection hidden="1"/>
    </xf>
    <xf numFmtId="0" fontId="0" fillId="0" borderId="0" xfId="0" applyBorder="1" applyAlignment="1" applyProtection="1">
      <alignment horizontal="left"/>
      <protection hidden="1"/>
    </xf>
    <xf numFmtId="0" fontId="0" fillId="0" borderId="0" xfId="0" applyAlignment="1" applyProtection="1">
      <alignment horizontal="center" vertical="center"/>
      <protection hidden="1"/>
    </xf>
    <xf numFmtId="49" fontId="0" fillId="0" borderId="0" xfId="0" applyNumberFormat="1" applyAlignment="1" applyProtection="1">
      <alignment wrapText="1"/>
      <protection hidden="1"/>
    </xf>
    <xf numFmtId="0" fontId="0" fillId="0" borderId="24" xfId="0" applyBorder="1" applyAlignment="1" applyProtection="1">
      <alignment horizontal="right" vertical="center"/>
      <protection hidden="1"/>
    </xf>
    <xf numFmtId="0" fontId="10" fillId="3" borderId="0" xfId="0" applyFont="1" applyFill="1" applyBorder="1" applyAlignment="1" applyProtection="1">
      <alignment horizontal="left"/>
      <protection hidden="1"/>
    </xf>
    <xf numFmtId="165" fontId="11" fillId="3" borderId="0" xfId="0" applyNumberFormat="1" applyFont="1" applyFill="1" applyBorder="1" applyAlignment="1" applyProtection="1">
      <alignment horizontal="right" indent="4"/>
      <protection hidden="1"/>
    </xf>
    <xf numFmtId="49" fontId="0" fillId="0" borderId="0" xfId="0" applyNumberFormat="1" applyAlignment="1" applyProtection="1">
      <alignment horizontal="center" wrapText="1"/>
      <protection hidden="1"/>
    </xf>
    <xf numFmtId="49" fontId="2" fillId="2" borderId="34" xfId="0" applyNumberFormat="1" applyFont="1" applyFill="1" applyBorder="1" applyAlignment="1" applyProtection="1">
      <alignment horizontal="center" vertical="center" wrapText="1"/>
      <protection hidden="1"/>
    </xf>
    <xf numFmtId="49" fontId="2" fillId="2" borderId="33" xfId="0" applyNumberFormat="1" applyFont="1" applyFill="1" applyBorder="1" applyAlignment="1" applyProtection="1">
      <alignment horizontal="center" vertical="center" wrapText="1"/>
      <protection hidden="1"/>
    </xf>
    <xf numFmtId="43" fontId="0" fillId="0" borderId="0" xfId="0" applyNumberFormat="1" applyAlignment="1" applyProtection="1">
      <alignment wrapText="1"/>
      <protection hidden="1"/>
    </xf>
    <xf numFmtId="49" fontId="7" fillId="0" borderId="0" xfId="0" applyNumberFormat="1" applyFont="1" applyAlignment="1" applyProtection="1">
      <alignment wrapText="1"/>
      <protection hidden="1"/>
    </xf>
    <xf numFmtId="49" fontId="0" fillId="29" borderId="5" xfId="0" applyNumberFormat="1" applyFill="1" applyBorder="1" applyAlignment="1" applyProtection="1">
      <alignment vertical="center" wrapText="1"/>
      <protection locked="0" hidden="1"/>
    </xf>
    <xf numFmtId="43" fontId="0" fillId="29" borderId="3" xfId="0" applyNumberFormat="1" applyFill="1" applyBorder="1" applyAlignment="1" applyProtection="1">
      <alignment horizontal="right" vertical="center"/>
      <protection locked="0" hidden="1"/>
    </xf>
    <xf numFmtId="49" fontId="0" fillId="29" borderId="35" xfId="0" applyNumberFormat="1" applyFill="1" applyBorder="1" applyAlignment="1" applyProtection="1">
      <alignment vertical="center" wrapText="1"/>
      <protection locked="0" hidden="1"/>
    </xf>
    <xf numFmtId="43" fontId="0" fillId="29" borderId="10" xfId="0" applyNumberFormat="1" applyFill="1" applyBorder="1" applyAlignment="1" applyProtection="1">
      <alignment horizontal="right" vertical="center"/>
      <protection locked="0" hidden="1"/>
    </xf>
    <xf numFmtId="49" fontId="0" fillId="29" borderId="12" xfId="0" applyNumberFormat="1" applyFill="1" applyBorder="1" applyAlignment="1" applyProtection="1">
      <alignment vertical="center" wrapText="1"/>
      <protection locked="0" hidden="1"/>
    </xf>
    <xf numFmtId="49" fontId="0" fillId="28" borderId="36" xfId="0" applyNumberFormat="1" applyFill="1" applyBorder="1" applyAlignment="1" applyProtection="1">
      <alignment vertical="center" wrapText="1"/>
      <protection hidden="1"/>
    </xf>
    <xf numFmtId="0" fontId="7" fillId="0" borderId="0" xfId="0" applyFont="1" applyAlignment="1" applyProtection="1">
      <alignment horizontal="center"/>
      <protection hidden="1"/>
    </xf>
    <xf numFmtId="43" fontId="33" fillId="3" borderId="31" xfId="0" applyNumberFormat="1" applyFont="1" applyFill="1" applyBorder="1" applyAlignment="1" applyProtection="1">
      <alignment horizontal="right" vertical="center"/>
      <protection hidden="1"/>
    </xf>
    <xf numFmtId="166" fontId="0" fillId="0" borderId="0" xfId="0" applyNumberFormat="1" applyBorder="1" applyAlignment="1" applyProtection="1">
      <alignment horizontal="center"/>
      <protection hidden="1"/>
    </xf>
    <xf numFmtId="0" fontId="0" fillId="0" borderId="55" xfId="0" applyBorder="1" applyProtection="1">
      <protection hidden="1"/>
    </xf>
    <xf numFmtId="49" fontId="0" fillId="0" borderId="56" xfId="0" applyNumberFormat="1" applyBorder="1" applyAlignment="1" applyProtection="1">
      <alignment horizontal="right" vertical="center" wrapText="1" indent="3"/>
      <protection hidden="1"/>
    </xf>
    <xf numFmtId="49" fontId="0" fillId="0" borderId="56" xfId="0" applyNumberFormat="1" applyBorder="1" applyAlignment="1" applyProtection="1">
      <alignment horizontal="center" wrapText="1"/>
      <protection hidden="1"/>
    </xf>
    <xf numFmtId="49" fontId="0" fillId="0" borderId="69" xfId="0" applyNumberFormat="1" applyBorder="1" applyAlignment="1" applyProtection="1">
      <alignment horizontal="center" wrapText="1"/>
      <protection hidden="1"/>
    </xf>
    <xf numFmtId="0" fontId="0" fillId="0" borderId="38" xfId="0" applyBorder="1" applyProtection="1">
      <protection hidden="1"/>
    </xf>
    <xf numFmtId="49" fontId="0" fillId="0" borderId="57" xfId="0" applyNumberFormat="1" applyBorder="1" applyAlignment="1" applyProtection="1">
      <alignment horizontal="right" vertical="center" wrapText="1" indent="3"/>
      <protection hidden="1"/>
    </xf>
    <xf numFmtId="49" fontId="0" fillId="0" borderId="57" xfId="0" applyNumberFormat="1" applyBorder="1" applyAlignment="1" applyProtection="1">
      <alignment horizontal="center" wrapText="1"/>
      <protection hidden="1"/>
    </xf>
    <xf numFmtId="49" fontId="0" fillId="0" borderId="35" xfId="0" applyNumberFormat="1" applyBorder="1" applyAlignment="1" applyProtection="1">
      <alignment horizontal="center" wrapText="1"/>
      <protection hidden="1"/>
    </xf>
    <xf numFmtId="49" fontId="0" fillId="0" borderId="0" xfId="0" applyNumberFormat="1" applyBorder="1" applyAlignment="1" applyProtection="1">
      <alignment horizontal="center" wrapText="1"/>
      <protection hidden="1"/>
    </xf>
    <xf numFmtId="49" fontId="0" fillId="0" borderId="0" xfId="0" applyNumberFormat="1" applyBorder="1" applyAlignment="1" applyProtection="1">
      <alignment wrapText="1"/>
      <protection hidden="1"/>
    </xf>
    <xf numFmtId="43" fontId="33" fillId="28" borderId="70" xfId="0" applyNumberFormat="1" applyFont="1" applyFill="1" applyBorder="1" applyAlignment="1" applyProtection="1">
      <alignment horizontal="right" vertical="center"/>
      <protection hidden="1"/>
    </xf>
    <xf numFmtId="164" fontId="0" fillId="0" borderId="32" xfId="0" applyNumberFormat="1" applyBorder="1" applyAlignment="1">
      <alignment horizontal="center" vertical="center"/>
    </xf>
    <xf numFmtId="0" fontId="9" fillId="0" borderId="0"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49" fontId="0" fillId="3" borderId="0" xfId="0" applyNumberFormat="1" applyFill="1" applyBorder="1" applyAlignment="1" applyProtection="1">
      <alignment horizontal="center" vertical="center"/>
      <protection locked="0" hidden="1"/>
    </xf>
    <xf numFmtId="43" fontId="0" fillId="3" borderId="0" xfId="0" applyNumberFormat="1" applyFill="1" applyProtection="1">
      <protection hidden="1"/>
    </xf>
    <xf numFmtId="0" fontId="0" fillId="3" borderId="0" xfId="0" applyFill="1" applyProtection="1">
      <protection hidden="1"/>
    </xf>
    <xf numFmtId="44" fontId="0" fillId="2" borderId="40" xfId="0" applyNumberFormat="1" applyFill="1" applyBorder="1" applyAlignment="1" applyProtection="1">
      <alignment horizontal="left"/>
      <protection hidden="1"/>
    </xf>
    <xf numFmtId="44" fontId="0" fillId="29" borderId="40" xfId="0" applyNumberFormat="1" applyFill="1" applyBorder="1" applyAlignment="1" applyProtection="1">
      <alignment horizontal="left" vertical="center"/>
      <protection locked="0" hidden="1"/>
    </xf>
    <xf numFmtId="0" fontId="0" fillId="2" borderId="24"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9" borderId="24" xfId="0" applyFill="1" applyBorder="1" applyAlignment="1" applyProtection="1">
      <alignment horizontal="left" vertical="center"/>
      <protection locked="0" hidden="1"/>
    </xf>
    <xf numFmtId="0" fontId="0" fillId="29" borderId="25" xfId="0" applyFill="1" applyBorder="1" applyAlignment="1" applyProtection="1">
      <alignment horizontal="left" vertical="center"/>
      <protection locked="0" hidden="1"/>
    </xf>
    <xf numFmtId="0" fontId="0" fillId="29" borderId="26" xfId="0" applyFill="1" applyBorder="1" applyAlignment="1" applyProtection="1">
      <alignment horizontal="left" vertical="center"/>
      <protection locked="0" hidden="1"/>
    </xf>
    <xf numFmtId="43" fontId="0" fillId="28" borderId="63" xfId="0" applyNumberFormat="1" applyFill="1" applyBorder="1" applyAlignment="1" applyProtection="1">
      <alignment horizontal="center" vertical="center" wrapText="1"/>
      <protection hidden="1"/>
    </xf>
    <xf numFmtId="43" fontId="0" fillId="28" borderId="64" xfId="0" applyNumberFormat="1" applyFill="1" applyBorder="1" applyAlignment="1" applyProtection="1">
      <alignment horizontal="center" vertical="center" wrapText="1"/>
      <protection hidden="1"/>
    </xf>
    <xf numFmtId="43" fontId="0" fillId="28" borderId="65" xfId="0" applyNumberForma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vertical="center" wrapText="1"/>
      <protection hidden="1"/>
    </xf>
    <xf numFmtId="49" fontId="2" fillId="2" borderId="24" xfId="0" applyNumberFormat="1"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center" vertical="center" wrapText="1"/>
      <protection hidden="1"/>
    </xf>
    <xf numFmtId="49" fontId="0" fillId="29" borderId="24" xfId="0" applyNumberFormat="1" applyFill="1" applyBorder="1" applyAlignment="1" applyProtection="1">
      <alignment horizontal="center" vertical="center"/>
      <protection locked="0" hidden="1"/>
    </xf>
    <xf numFmtId="49" fontId="0" fillId="29" borderId="25" xfId="0" applyNumberFormat="1" applyFill="1" applyBorder="1" applyAlignment="1" applyProtection="1">
      <alignment horizontal="center" vertical="center"/>
      <protection locked="0" hidden="1"/>
    </xf>
    <xf numFmtId="49" fontId="0" fillId="29" borderId="26" xfId="0" applyNumberFormat="1" applyFill="1" applyBorder="1" applyAlignment="1" applyProtection="1">
      <alignment horizontal="center" vertical="center"/>
      <protection locked="0" hidden="1"/>
    </xf>
    <xf numFmtId="0" fontId="9" fillId="0" borderId="41"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49" fontId="2" fillId="2" borderId="37" xfId="0"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0" fillId="2" borderId="9" xfId="0" applyFont="1" applyFill="1" applyBorder="1" applyAlignment="1" applyProtection="1">
      <alignment horizontal="left"/>
      <protection hidden="1"/>
    </xf>
    <xf numFmtId="0" fontId="10" fillId="2" borderId="10" xfId="0" applyFont="1" applyFill="1" applyBorder="1" applyAlignment="1" applyProtection="1">
      <alignment horizontal="left"/>
      <protection hidden="1"/>
    </xf>
    <xf numFmtId="0" fontId="10" fillId="2" borderId="30" xfId="0" applyFont="1" applyFill="1" applyBorder="1" applyAlignment="1" applyProtection="1">
      <alignment horizontal="left"/>
      <protection hidden="1"/>
    </xf>
    <xf numFmtId="0" fontId="10" fillId="2" borderId="31" xfId="0" applyFont="1" applyFill="1" applyBorder="1" applyAlignment="1" applyProtection="1">
      <alignment horizontal="left"/>
      <protection hidden="1"/>
    </xf>
    <xf numFmtId="0" fontId="0" fillId="28" borderId="41" xfId="0" applyFill="1" applyBorder="1" applyAlignment="1" applyProtection="1">
      <alignment horizontal="center" vertical="center"/>
      <protection hidden="1"/>
    </xf>
    <xf numFmtId="0" fontId="0" fillId="28" borderId="42" xfId="0" applyFill="1" applyBorder="1" applyAlignment="1" applyProtection="1">
      <alignment horizontal="center" vertical="center"/>
      <protection hidden="1"/>
    </xf>
    <xf numFmtId="0" fontId="0" fillId="28" borderId="43" xfId="0" applyFill="1" applyBorder="1" applyAlignment="1" applyProtection="1">
      <alignment horizontal="center" vertical="center"/>
      <protection hidden="1"/>
    </xf>
    <xf numFmtId="0" fontId="0" fillId="28" borderId="21" xfId="0" applyFill="1" applyBorder="1" applyAlignment="1" applyProtection="1">
      <alignment horizontal="center" vertical="center"/>
      <protection hidden="1"/>
    </xf>
    <xf numFmtId="0" fontId="0" fillId="28" borderId="22" xfId="0" applyFill="1" applyBorder="1" applyAlignment="1" applyProtection="1">
      <alignment horizontal="center" vertical="center"/>
      <protection hidden="1"/>
    </xf>
    <xf numFmtId="0" fontId="0" fillId="28" borderId="44" xfId="0" applyFill="1" applyBorder="1" applyAlignment="1" applyProtection="1">
      <alignment horizontal="center" vertical="center"/>
      <protection hidden="1"/>
    </xf>
    <xf numFmtId="0" fontId="3" fillId="28" borderId="66" xfId="0" applyFont="1" applyFill="1" applyBorder="1" applyAlignment="1" applyProtection="1">
      <alignment horizontal="center" vertical="center" wrapText="1"/>
      <protection hidden="1"/>
    </xf>
    <xf numFmtId="0" fontId="3" fillId="28" borderId="67" xfId="0" applyFont="1" applyFill="1" applyBorder="1" applyAlignment="1" applyProtection="1">
      <alignment horizontal="center" vertical="center" wrapText="1"/>
      <protection hidden="1"/>
    </xf>
    <xf numFmtId="0" fontId="3" fillId="28" borderId="68" xfId="0" applyFont="1" applyFill="1" applyBorder="1" applyAlignment="1" applyProtection="1">
      <alignment horizontal="center" vertical="center" wrapText="1"/>
      <protection hidden="1"/>
    </xf>
    <xf numFmtId="0" fontId="3" fillId="28" borderId="63" xfId="0" applyFont="1" applyFill="1" applyBorder="1" applyAlignment="1" applyProtection="1">
      <alignment horizontal="left" vertical="center" wrapText="1" indent="1"/>
      <protection hidden="1"/>
    </xf>
    <xf numFmtId="0" fontId="3" fillId="28" borderId="64" xfId="0" applyFont="1" applyFill="1" applyBorder="1" applyAlignment="1" applyProtection="1">
      <alignment horizontal="left" vertical="center" wrapText="1" indent="1"/>
      <protection hidden="1"/>
    </xf>
    <xf numFmtId="0" fontId="3" fillId="28" borderId="65" xfId="0" applyFont="1" applyFill="1" applyBorder="1" applyAlignment="1" applyProtection="1">
      <alignment horizontal="left" vertical="center" wrapText="1" indent="1"/>
      <protection hidden="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0" borderId="1" xfId="0" applyFill="1" applyBorder="1" applyAlignment="1">
      <alignment horizontal="left" wrapText="1"/>
    </xf>
    <xf numFmtId="0" fontId="0" fillId="0" borderId="0" xfId="0" applyAlignment="1">
      <alignment horizontal="left" wrapText="1"/>
    </xf>
    <xf numFmtId="43" fontId="6" fillId="0" borderId="28" xfId="0" applyNumberFormat="1" applyFont="1" applyBorder="1" applyAlignment="1" applyProtection="1">
      <alignment horizontal="center" vertical="center"/>
      <protection hidden="1"/>
    </xf>
    <xf numFmtId="43" fontId="6" fillId="0" borderId="27" xfId="0" applyNumberFormat="1" applyFont="1" applyBorder="1" applyAlignment="1" applyProtection="1">
      <alignment horizontal="center" vertical="center"/>
      <protection hidden="1"/>
    </xf>
    <xf numFmtId="43" fontId="6" fillId="0" borderId="29" xfId="0" applyNumberFormat="1" applyFont="1" applyBorder="1" applyAlignment="1" applyProtection="1">
      <alignment horizontal="center" vertical="center"/>
      <protection hidden="1"/>
    </xf>
    <xf numFmtId="43" fontId="5" fillId="0" borderId="25" xfId="0" applyNumberFormat="1"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43" fontId="6" fillId="0" borderId="23" xfId="0" applyNumberFormat="1" applyFont="1" applyBorder="1" applyAlignment="1" applyProtection="1">
      <alignment horizontal="center" vertical="center"/>
      <protection hidden="1"/>
    </xf>
    <xf numFmtId="43" fontId="3" fillId="2" borderId="12" xfId="0" applyNumberFormat="1" applyFont="1" applyFill="1" applyBorder="1" applyAlignment="1">
      <alignment horizontal="center" vertical="center" wrapText="1"/>
    </xf>
    <xf numFmtId="43" fontId="3" fillId="2" borderId="8" xfId="0" applyNumberFormat="1" applyFont="1" applyFill="1" applyBorder="1" applyAlignment="1">
      <alignment horizontal="center" vertical="center" wrapText="1"/>
    </xf>
    <xf numFmtId="43" fontId="3" fillId="2" borderId="11" xfId="0" applyNumberFormat="1" applyFont="1" applyFill="1" applyBorder="1" applyAlignment="1">
      <alignment horizontal="center" vertical="center" wrapText="1"/>
    </xf>
    <xf numFmtId="43" fontId="2" fillId="2" borderId="2" xfId="0" applyNumberFormat="1" applyFont="1" applyFill="1" applyBorder="1" applyAlignment="1">
      <alignment horizontal="center"/>
    </xf>
    <xf numFmtId="43" fontId="2" fillId="2" borderId="3" xfId="0" applyNumberFormat="1" applyFont="1" applyFill="1" applyBorder="1" applyAlignment="1">
      <alignment horizontal="center"/>
    </xf>
    <xf numFmtId="43" fontId="2" fillId="2" borderId="4" xfId="0" applyNumberFormat="1" applyFont="1" applyFill="1" applyBorder="1" applyAlignment="1">
      <alignment horizontal="center"/>
    </xf>
    <xf numFmtId="43" fontId="2" fillId="2" borderId="1" xfId="0" applyNumberFormat="1" applyFont="1" applyFill="1" applyBorder="1" applyAlignment="1">
      <alignment horizontal="center"/>
    </xf>
    <xf numFmtId="43" fontId="2" fillId="2" borderId="5" xfId="0" applyNumberFormat="1" applyFont="1" applyFill="1" applyBorder="1" applyAlignment="1">
      <alignment horizontal="center"/>
    </xf>
    <xf numFmtId="43" fontId="2" fillId="2" borderId="6" xfId="0" applyNumberFormat="1" applyFont="1" applyFill="1" applyBorder="1" applyAlignment="1">
      <alignment horizontal="center"/>
    </xf>
    <xf numFmtId="43" fontId="3" fillId="2" borderId="9" xfId="0" applyNumberFormat="1" applyFont="1" applyFill="1" applyBorder="1" applyAlignment="1">
      <alignment horizontal="center" vertical="center" wrapText="1"/>
    </xf>
    <xf numFmtId="43" fontId="3" fillId="2" borderId="10" xfId="0" applyNumberFormat="1" applyFont="1" applyFill="1" applyBorder="1" applyAlignment="1">
      <alignment horizontal="center" vertical="center" wrapText="1"/>
    </xf>
    <xf numFmtId="43" fontId="3" fillId="2" borderId="13" xfId="0" applyNumberFormat="1" applyFont="1" applyFill="1" applyBorder="1" applyAlignment="1">
      <alignment horizontal="center" vertical="center" wrapText="1"/>
    </xf>
    <xf numFmtId="0" fontId="0" fillId="0" borderId="24" xfId="0" applyBorder="1" applyAlignment="1">
      <alignment horizontal="right" vertical="center"/>
    </xf>
    <xf numFmtId="0" fontId="0" fillId="0" borderId="26" xfId="0" applyBorder="1" applyAlignment="1">
      <alignment horizontal="right" vertical="center"/>
    </xf>
    <xf numFmtId="0" fontId="0" fillId="3" borderId="40" xfId="0" applyNumberFormat="1" applyFill="1" applyBorder="1" applyAlignment="1" applyProtection="1">
      <alignment horizontal="center" vertical="center"/>
      <protection hidden="1"/>
    </xf>
    <xf numFmtId="41" fontId="0" fillId="3" borderId="24" xfId="0" applyNumberFormat="1" applyFill="1" applyBorder="1" applyAlignment="1" applyProtection="1">
      <alignment horizontal="center" vertical="center"/>
      <protection hidden="1"/>
    </xf>
    <xf numFmtId="41" fontId="0" fillId="3" borderId="25" xfId="0" applyNumberFormat="1" applyFill="1" applyBorder="1" applyAlignment="1" applyProtection="1">
      <alignment horizontal="center" vertical="center"/>
      <protection hidden="1"/>
    </xf>
    <xf numFmtId="41" fontId="0" fillId="3" borderId="26" xfId="0" applyNumberFormat="1" applyFill="1" applyBorder="1" applyAlignment="1" applyProtection="1">
      <alignment horizontal="center" vertical="center"/>
      <protection hidden="1"/>
    </xf>
    <xf numFmtId="0" fontId="2" fillId="2"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0" borderId="2" xfId="0" applyFont="1" applyBorder="1" applyAlignment="1">
      <alignment horizontal="center" vertical="top"/>
    </xf>
    <xf numFmtId="0" fontId="2" fillId="0" borderId="9" xfId="0" applyFont="1" applyBorder="1" applyAlignment="1">
      <alignment horizontal="center" vertical="top"/>
    </xf>
    <xf numFmtId="43" fontId="2" fillId="0" borderId="3" xfId="1" applyFont="1" applyBorder="1" applyAlignment="1">
      <alignment horizontal="center" vertical="center"/>
    </xf>
    <xf numFmtId="43" fontId="2" fillId="0" borderId="4" xfId="1" applyFont="1" applyBorder="1" applyAlignment="1">
      <alignment horizontal="center" vertical="center"/>
    </xf>
  </cellXfs>
  <cellStyles count="47">
    <cellStyle name="20% - Colore 1 2" xfId="4"/>
    <cellStyle name="20% - Colore 2 2" xfId="5"/>
    <cellStyle name="20% - Colore 3 2" xfId="6"/>
    <cellStyle name="20% - Colore 4 2" xfId="7"/>
    <cellStyle name="20% - Colore 5 2" xfId="8"/>
    <cellStyle name="20% - Colore 6 2" xfId="9"/>
    <cellStyle name="40% - Colore 1 2" xfId="10"/>
    <cellStyle name="40% - Colore 2 2" xfId="11"/>
    <cellStyle name="40% - Colore 3 2" xfId="12"/>
    <cellStyle name="40% - Colore 4 2" xfId="13"/>
    <cellStyle name="40% - Colore 5 2" xfId="14"/>
    <cellStyle name="40% - Colore 6 2" xfId="15"/>
    <cellStyle name="60% - Colore 1 2" xfId="16"/>
    <cellStyle name="60% - Colore 2 2" xfId="17"/>
    <cellStyle name="60% - Colore 3 2" xfId="18"/>
    <cellStyle name="60% - Colore 4 2" xfId="19"/>
    <cellStyle name="60% - Colore 5 2" xfId="20"/>
    <cellStyle name="60% - Colore 6 2" xfId="21"/>
    <cellStyle name="Calcolo 2" xfId="22"/>
    <cellStyle name="Cella collegata 2" xfId="23"/>
    <cellStyle name="Cella da controllare 2" xfId="24"/>
    <cellStyle name="Colore 1 2" xfId="25"/>
    <cellStyle name="Colore 2 2" xfId="26"/>
    <cellStyle name="Colore 3 2" xfId="27"/>
    <cellStyle name="Colore 4 2" xfId="28"/>
    <cellStyle name="Colore 5 2" xfId="29"/>
    <cellStyle name="Colore 6 2" xfId="30"/>
    <cellStyle name="Input 2" xfId="31"/>
    <cellStyle name="Migliaia" xfId="1" builtinId="3"/>
    <cellStyle name="Migliaia 2" xfId="32"/>
    <cellStyle name="Neutrale 2" xfId="33"/>
    <cellStyle name="Normale" xfId="0" builtinId="0"/>
    <cellStyle name="Normale 2" xfId="3"/>
    <cellStyle name="Nota 2" xfId="34"/>
    <cellStyle name="Output 2" xfId="35"/>
    <cellStyle name="Percentuale" xfId="2" builtinId="5"/>
    <cellStyle name="T_fiancata" xfId="36"/>
    <cellStyle name="Testo avviso 2" xfId="37"/>
    <cellStyle name="Testo descrittivo 2" xfId="38"/>
    <cellStyle name="Titolo 1 2" xfId="40"/>
    <cellStyle name="Titolo 2 2" xfId="41"/>
    <cellStyle name="Titolo 3 2" xfId="42"/>
    <cellStyle name="Titolo 4 2" xfId="43"/>
    <cellStyle name="Titolo 5" xfId="39"/>
    <cellStyle name="Totale 2" xfId="44"/>
    <cellStyle name="Valore non valido 2" xfId="45"/>
    <cellStyle name="Valore valido 2" xfId="46"/>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66"/>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9</xdr:row>
      <xdr:rowOff>19050</xdr:rowOff>
    </xdr:from>
    <xdr:to>
      <xdr:col>7</xdr:col>
      <xdr:colOff>1114425</xdr:colOff>
      <xdr:row>12</xdr:row>
      <xdr:rowOff>319683</xdr:rowOff>
    </xdr:to>
    <xdr:pic>
      <xdr:nvPicPr>
        <xdr:cNvPr id="2" name="Immagine 1" descr="http://www.lazioeuropa.it/images/ps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2790825"/>
          <a:ext cx="3257550" cy="1329333"/>
        </a:xfrm>
        <a:prstGeom prst="rect">
          <a:avLst/>
        </a:prstGeom>
        <a:noFill/>
        <a:ln w="50800" cmpd="sng">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142872</xdr:colOff>
      <xdr:row>37</xdr:row>
      <xdr:rowOff>64293</xdr:rowOff>
    </xdr:from>
    <xdr:to>
      <xdr:col>2</xdr:col>
      <xdr:colOff>666747</xdr:colOff>
      <xdr:row>39</xdr:row>
      <xdr:rowOff>38100</xdr:rowOff>
    </xdr:to>
    <xdr:sp macro="" textlink="">
      <xdr:nvSpPr>
        <xdr:cNvPr id="3" name="CasellaDiTesto 2"/>
        <xdr:cNvSpPr txBox="1"/>
      </xdr:nvSpPr>
      <xdr:spPr>
        <a:xfrm>
          <a:off x="495297" y="13989843"/>
          <a:ext cx="523875" cy="25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a:solidFill>
                <a:sysClr val="windowText" lastClr="000000"/>
              </a:solidFill>
            </a:rPr>
            <a:t>Data</a:t>
          </a:r>
        </a:p>
      </xdr:txBody>
    </xdr:sp>
    <xdr:clientData/>
  </xdr:twoCellAnchor>
  <xdr:twoCellAnchor>
    <xdr:from>
      <xdr:col>4</xdr:col>
      <xdr:colOff>1434195</xdr:colOff>
      <xdr:row>40</xdr:row>
      <xdr:rowOff>19050</xdr:rowOff>
    </xdr:from>
    <xdr:to>
      <xdr:col>4</xdr:col>
      <xdr:colOff>1434195</xdr:colOff>
      <xdr:row>41</xdr:row>
      <xdr:rowOff>200025</xdr:rowOff>
    </xdr:to>
    <xdr:cxnSp macro="">
      <xdr:nvCxnSpPr>
        <xdr:cNvPr id="7" name="Connettore 1 6"/>
        <xdr:cNvCxnSpPr/>
      </xdr:nvCxnSpPr>
      <xdr:spPr>
        <a:xfrm>
          <a:off x="4706713" y="13932354"/>
          <a:ext cx="0" cy="4122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41</xdr:row>
      <xdr:rowOff>171450</xdr:rowOff>
    </xdr:from>
    <xdr:to>
      <xdr:col>4</xdr:col>
      <xdr:colOff>1114425</xdr:colOff>
      <xdr:row>42</xdr:row>
      <xdr:rowOff>180975</xdr:rowOff>
    </xdr:to>
    <xdr:sp macro="" textlink="">
      <xdr:nvSpPr>
        <xdr:cNvPr id="8" name="CasellaDiTesto 7"/>
        <xdr:cNvSpPr txBox="1"/>
      </xdr:nvSpPr>
      <xdr:spPr>
        <a:xfrm>
          <a:off x="209550" y="14906625"/>
          <a:ext cx="4067175" cy="238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a:t>Firma</a:t>
          </a:r>
          <a:r>
            <a:rPr lang="it-IT" sz="1100" baseline="0"/>
            <a:t> del Tecnico</a:t>
          </a:r>
          <a:endParaRPr lang="it-IT" sz="1100"/>
        </a:p>
      </xdr:txBody>
    </xdr:sp>
    <xdr:clientData/>
  </xdr:twoCellAnchor>
  <xdr:twoCellAnchor>
    <xdr:from>
      <xdr:col>4</xdr:col>
      <xdr:colOff>1143000</xdr:colOff>
      <xdr:row>41</xdr:row>
      <xdr:rowOff>180975</xdr:rowOff>
    </xdr:from>
    <xdr:to>
      <xdr:col>8</xdr:col>
      <xdr:colOff>0</xdr:colOff>
      <xdr:row>43</xdr:row>
      <xdr:rowOff>0</xdr:rowOff>
    </xdr:to>
    <xdr:sp macro="" textlink="">
      <xdr:nvSpPr>
        <xdr:cNvPr id="9" name="CasellaDiTesto 8"/>
        <xdr:cNvSpPr txBox="1"/>
      </xdr:nvSpPr>
      <xdr:spPr>
        <a:xfrm>
          <a:off x="4305300" y="14811375"/>
          <a:ext cx="4638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a:t>Firma</a:t>
          </a:r>
          <a:r>
            <a:rPr lang="it-IT" sz="1100" baseline="0"/>
            <a:t> </a:t>
          </a:r>
          <a:r>
            <a:rPr lang="it-IT" sz="1100" b="0" i="0" u="none" strike="noStrike" baseline="0" smtClean="0">
              <a:solidFill>
                <a:schemeClr val="dk1"/>
              </a:solidFill>
              <a:latin typeface="+mn-lt"/>
              <a:ea typeface="+mn-ea"/>
              <a:cs typeface="+mn-cs"/>
            </a:rPr>
            <a:t>del beneficiario o del rappresentante legale</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S43"/>
  <sheetViews>
    <sheetView showGridLines="0" showRowColHeaders="0" tabSelected="1" zoomScale="110" zoomScaleNormal="110" workbookViewId="0">
      <selection activeCell="K18" sqref="K18"/>
    </sheetView>
  </sheetViews>
  <sheetFormatPr defaultRowHeight="15" x14ac:dyDescent="0.25"/>
  <cols>
    <col min="1" max="1" width="3" style="33" customWidth="1"/>
    <col min="2" max="2" width="4" style="35" bestFit="1" customWidth="1"/>
    <col min="3" max="3" width="35.85546875" style="74" customWidth="1"/>
    <col min="4" max="4" width="6.28515625" style="75" bestFit="1" customWidth="1"/>
    <col min="5" max="5" width="34.85546875" style="76" customWidth="1"/>
    <col min="6" max="7" width="18.140625" style="76" customWidth="1"/>
    <col min="8" max="8" width="18.140625" style="73" customWidth="1"/>
    <col min="9" max="9" width="3" style="73" customWidth="1"/>
    <col min="10" max="16384" width="9.140625" style="33"/>
  </cols>
  <sheetData>
    <row r="2" spans="2:19" ht="52.5" customHeight="1" x14ac:dyDescent="0.25">
      <c r="B2" s="122" t="s">
        <v>442</v>
      </c>
      <c r="C2" s="123"/>
      <c r="D2" s="123"/>
      <c r="E2" s="123"/>
      <c r="F2" s="123"/>
      <c r="G2" s="123"/>
      <c r="H2" s="123"/>
    </row>
    <row r="3" spans="2:19" ht="15.75" thickBot="1" x14ac:dyDescent="0.3"/>
    <row r="4" spans="2:19" ht="45.75" customHeight="1" thickBot="1" x14ac:dyDescent="0.3">
      <c r="B4" s="129" t="s">
        <v>471</v>
      </c>
      <c r="C4" s="130"/>
      <c r="D4" s="131"/>
      <c r="E4" s="77" t="s">
        <v>443</v>
      </c>
      <c r="F4" s="126"/>
      <c r="G4" s="127"/>
      <c r="H4" s="128"/>
    </row>
    <row r="5" spans="2:19" ht="20.25" customHeight="1" thickBot="1" x14ac:dyDescent="0.3">
      <c r="B5" s="132"/>
      <c r="C5" s="133"/>
      <c r="D5" s="134"/>
      <c r="E5" s="77" t="s">
        <v>434</v>
      </c>
      <c r="F5" s="126"/>
      <c r="G5" s="127"/>
      <c r="H5" s="128"/>
    </row>
    <row r="6" spans="2:19" ht="13.5" customHeight="1" thickBot="1" x14ac:dyDescent="0.3">
      <c r="B6" s="106"/>
      <c r="C6" s="106"/>
      <c r="D6" s="106"/>
      <c r="E6" s="107"/>
      <c r="F6" s="108"/>
      <c r="G6" s="108"/>
      <c r="H6" s="108"/>
      <c r="I6" s="109"/>
      <c r="J6" s="110"/>
    </row>
    <row r="7" spans="2:19" ht="14.25" customHeight="1" thickBot="1" x14ac:dyDescent="0.3">
      <c r="B7" s="142" t="s">
        <v>432</v>
      </c>
      <c r="C7" s="143"/>
      <c r="D7" s="144"/>
      <c r="E7" s="111" t="s">
        <v>57</v>
      </c>
      <c r="F7" s="113" t="s">
        <v>433</v>
      </c>
      <c r="G7" s="114"/>
      <c r="H7" s="115"/>
    </row>
    <row r="8" spans="2:19" ht="18.75" customHeight="1" thickBot="1" x14ac:dyDescent="0.3">
      <c r="B8" s="145"/>
      <c r="C8" s="146"/>
      <c r="D8" s="147"/>
      <c r="E8" s="112"/>
      <c r="F8" s="116"/>
      <c r="G8" s="117"/>
      <c r="H8" s="118"/>
    </row>
    <row r="9" spans="2:19" ht="16.5" customHeight="1" thickBot="1" x14ac:dyDescent="0.3"/>
    <row r="10" spans="2:19" ht="27" customHeight="1" x14ac:dyDescent="0.35">
      <c r="B10" s="136" t="s">
        <v>50</v>
      </c>
      <c r="C10" s="137"/>
      <c r="D10" s="137"/>
      <c r="E10" s="57">
        <f>+G16+G20+G24+G28+G32+G36</f>
        <v>0</v>
      </c>
      <c r="H10" s="76"/>
    </row>
    <row r="11" spans="2:19" ht="27" customHeight="1" x14ac:dyDescent="0.35">
      <c r="B11" s="138" t="s">
        <v>44</v>
      </c>
      <c r="C11" s="139"/>
      <c r="D11" s="139"/>
      <c r="E11" s="58">
        <f>SUM(H16:H37)</f>
        <v>0</v>
      </c>
      <c r="H11" s="76"/>
    </row>
    <row r="12" spans="2:19" ht="27" customHeight="1" x14ac:dyDescent="0.35">
      <c r="B12" s="138" t="s">
        <v>43</v>
      </c>
      <c r="C12" s="139"/>
      <c r="D12" s="139"/>
      <c r="E12" s="59" t="str">
        <f>IFERROR(E11/E10,"")</f>
        <v/>
      </c>
      <c r="H12" s="76"/>
    </row>
    <row r="13" spans="2:19" ht="27" customHeight="1" thickBot="1" x14ac:dyDescent="0.4">
      <c r="B13" s="140" t="s">
        <v>45</v>
      </c>
      <c r="C13" s="141"/>
      <c r="D13" s="141"/>
      <c r="E13" s="60">
        <f>+E10+E11</f>
        <v>0</v>
      </c>
      <c r="H13" s="76"/>
    </row>
    <row r="14" spans="2:19" ht="15" customHeight="1" thickBot="1" x14ac:dyDescent="0.4">
      <c r="B14" s="78"/>
      <c r="C14" s="78"/>
      <c r="E14" s="79"/>
      <c r="F14" s="80"/>
      <c r="G14" s="80"/>
      <c r="H14" s="80"/>
    </row>
    <row r="15" spans="2:19" s="76" customFormat="1" ht="51.75" customHeight="1" thickBot="1" x14ac:dyDescent="0.3">
      <c r="B15" s="124" t="s">
        <v>441</v>
      </c>
      <c r="C15" s="125"/>
      <c r="D15" s="135" t="s">
        <v>51</v>
      </c>
      <c r="E15" s="125"/>
      <c r="F15" s="81" t="s">
        <v>444</v>
      </c>
      <c r="G15" s="81" t="s">
        <v>446</v>
      </c>
      <c r="H15" s="82" t="s">
        <v>445</v>
      </c>
      <c r="I15" s="83"/>
      <c r="K15" s="84"/>
      <c r="L15" s="84"/>
      <c r="M15" s="84"/>
      <c r="N15" s="84"/>
      <c r="O15" s="84"/>
      <c r="P15" s="84"/>
      <c r="Q15" s="84"/>
      <c r="R15" s="84"/>
      <c r="S15" s="84"/>
    </row>
    <row r="16" spans="2:19" ht="30.75" customHeight="1" x14ac:dyDescent="0.25">
      <c r="B16" s="148" t="s">
        <v>0</v>
      </c>
      <c r="C16" s="151" t="s">
        <v>435</v>
      </c>
      <c r="D16" s="69" t="str">
        <f>IF(F16&gt;0,IF(E16="Progetti cantierabili con acquisizione di ogni necessaria autorizzazione",IF(F16&lt;=100000,"a1",IF(AND(F16&gt;100000,F16&lt;=1000000),"b1",IF(F16&gt;1000000,"c1",""))),""),"")</f>
        <v/>
      </c>
      <c r="E16" s="85"/>
      <c r="F16" s="86"/>
      <c r="G16" s="119">
        <f>+F19</f>
        <v>0</v>
      </c>
      <c r="H16" s="61">
        <f>+IF(F16&gt;0,'Tabella riepilogativa'!C7+'Tabella riepilogativa'!D7+'Tabella riepilogativa'!E7,0)</f>
        <v>0</v>
      </c>
      <c r="K16" s="34"/>
      <c r="L16" s="34"/>
      <c r="M16" s="34"/>
      <c r="N16" s="34"/>
      <c r="O16" s="34"/>
      <c r="P16" s="34"/>
      <c r="Q16" s="34"/>
      <c r="R16" s="34"/>
      <c r="S16" s="34"/>
    </row>
    <row r="17" spans="2:19" ht="30.75" customHeight="1" x14ac:dyDescent="0.25">
      <c r="B17" s="149"/>
      <c r="C17" s="152"/>
      <c r="D17" s="70" t="str">
        <f>IF(F17&gt;0,IF(E17="Progetti cantierabili con DIA, SCIA o altre comunicazioni di edilizia libera",IF($F$17&lt;=100000,"a2",IF(AND($F$17&gt;100000,$F$17&lt;=1000000),"b2",IF($F$17&gt;1000000,"c2",""))),""),"")</f>
        <v/>
      </c>
      <c r="E17" s="87"/>
      <c r="F17" s="88"/>
      <c r="G17" s="120"/>
      <c r="H17" s="61">
        <f>+IF(F17&gt;0,'Tabella riepilogativa'!C8+'Tabella riepilogativa'!D8+'Tabella riepilogativa'!E8,0)</f>
        <v>0</v>
      </c>
      <c r="K17" s="34"/>
      <c r="L17" s="34"/>
      <c r="M17" s="34"/>
      <c r="N17" s="34"/>
      <c r="O17" s="34"/>
      <c r="P17" s="34"/>
      <c r="Q17" s="34"/>
      <c r="R17" s="34"/>
      <c r="S17" s="34"/>
    </row>
    <row r="18" spans="2:19" ht="30.75" customHeight="1" x14ac:dyDescent="0.25">
      <c r="B18" s="149"/>
      <c r="C18" s="152"/>
      <c r="D18" s="71" t="str">
        <f>IF(F18&gt;0,IF(E18="Piano aziendale ai sensi del Reg. 1305/2013",IF(F18&lt;=100000,"a3",IF(AND(F18&gt;100000,F18&lt;=1000000),"b3",IF(F18&gt;1000000,"c3",""))),""),"")</f>
        <v/>
      </c>
      <c r="E18" s="89"/>
      <c r="F18" s="104" t="str">
        <f>+IF(E18="Piano aziendale ai sensi del Reg. 1305/2013",F16+F17,"")</f>
        <v/>
      </c>
      <c r="G18" s="120"/>
      <c r="H18" s="62">
        <f>+IF(F18&gt;0,'Tabella riepilogativa'!C9+'Tabella riepilogativa'!D9+'Tabella riepilogativa'!E9,0)</f>
        <v>0</v>
      </c>
      <c r="K18" s="34"/>
      <c r="L18" s="34"/>
      <c r="M18" s="34"/>
      <c r="N18" s="34"/>
      <c r="O18" s="34"/>
      <c r="P18" s="34"/>
      <c r="Q18" s="34"/>
      <c r="R18" s="34"/>
      <c r="S18" s="34"/>
    </row>
    <row r="19" spans="2:19" ht="30.75" customHeight="1" thickBot="1" x14ac:dyDescent="0.3">
      <c r="B19" s="150"/>
      <c r="C19" s="153"/>
      <c r="D19" s="56" t="str">
        <f>IF(F19&gt;0,IF(F19&lt;=100000,"a4",IF(AND(F19&gt;100000,F19&lt;=1000000),"b4",IF(F19&gt;1000000,"c4",""))),"")</f>
        <v/>
      </c>
      <c r="E19" s="90" t="s">
        <v>31</v>
      </c>
      <c r="F19" s="72">
        <f>+F17+F16</f>
        <v>0</v>
      </c>
      <c r="G19" s="121"/>
      <c r="H19" s="63">
        <f>+IF(F19&gt;0,'Tabella riepilogativa'!C10+'Tabella riepilogativa'!D10+'Tabella riepilogativa'!E10,0)</f>
        <v>0</v>
      </c>
      <c r="K19" s="34"/>
      <c r="L19" s="91"/>
      <c r="M19" s="34"/>
      <c r="N19" s="34"/>
      <c r="O19" s="34"/>
      <c r="P19" s="34"/>
      <c r="Q19" s="34"/>
      <c r="R19" s="34"/>
      <c r="S19" s="34"/>
    </row>
    <row r="20" spans="2:19" ht="30.75" customHeight="1" x14ac:dyDescent="0.25">
      <c r="B20" s="148" t="s">
        <v>1</v>
      </c>
      <c r="C20" s="151" t="s">
        <v>436</v>
      </c>
      <c r="D20" s="69" t="str">
        <f>IF(F20&gt;0,IF(E20="Progetti cantierabili con acquisizione di ogni necessaria autorizzazione",IF($F$20&lt;=100000,"d1",IF(AND($F$20&gt;100000,$F$20&lt;=1000000),"e1",IF($F$20&gt;1000000,"f1",""))),""),"")</f>
        <v/>
      </c>
      <c r="E20" s="87"/>
      <c r="F20" s="86"/>
      <c r="G20" s="119">
        <f>+F23</f>
        <v>0</v>
      </c>
      <c r="H20" s="64">
        <f>+IF(F20&gt;0,'Tabella riepilogativa'!F7+'Tabella riepilogativa'!G7+'Tabella riepilogativa'!H7,0)</f>
        <v>0</v>
      </c>
      <c r="K20" s="34"/>
      <c r="L20" s="34"/>
      <c r="M20" s="34"/>
      <c r="N20" s="34"/>
      <c r="O20" s="34"/>
      <c r="P20" s="34"/>
      <c r="Q20" s="34"/>
      <c r="R20" s="34"/>
      <c r="S20" s="34"/>
    </row>
    <row r="21" spans="2:19" ht="30.75" customHeight="1" x14ac:dyDescent="0.25">
      <c r="B21" s="149"/>
      <c r="C21" s="152"/>
      <c r="D21" s="70" t="str">
        <f>IF(F21&gt;0,IF(E21="Progetti cantierabili con DIA, SCIA o altre comunicazioni di edilizia libera",IF($F$21&lt;=100000,"d2",IF(AND($F$21&gt;100000,$F$21&lt;=1000000),"e2",IF($F$21&gt;1000000,"f2",""))),""),"")</f>
        <v/>
      </c>
      <c r="E21" s="87"/>
      <c r="F21" s="88"/>
      <c r="G21" s="120"/>
      <c r="H21" s="65">
        <f>+IF(F21&gt;0,'Tabella riepilogativa'!F8+'Tabella riepilogativa'!G8+'Tabella riepilogativa'!H8,0)</f>
        <v>0</v>
      </c>
      <c r="K21" s="34"/>
      <c r="L21" s="34"/>
      <c r="M21" s="34"/>
      <c r="N21" s="34"/>
      <c r="O21" s="34"/>
      <c r="P21" s="34"/>
      <c r="Q21" s="34"/>
      <c r="R21" s="34"/>
      <c r="S21" s="34"/>
    </row>
    <row r="22" spans="2:19" ht="30.75" customHeight="1" x14ac:dyDescent="0.25">
      <c r="B22" s="149"/>
      <c r="C22" s="152"/>
      <c r="D22" s="71" t="str">
        <f>IF(F22&gt;0,IF(E22="Piano aziendale ai sensi del Reg. 1305/2013",IF($F$22&lt;=100000,"d3",IF(AND($F$22&gt;100000,$F$22&lt;=1000000),"e3",IF($F$22&gt;1000000,"f3",""))),""),"")</f>
        <v/>
      </c>
      <c r="E22" s="89"/>
      <c r="F22" s="104">
        <f>+IF(E22="Piano aziendale ai sensi del Reg. 1305/2013",F20+F21,0)</f>
        <v>0</v>
      </c>
      <c r="G22" s="120"/>
      <c r="H22" s="66">
        <f>+IF(F22&gt;0,'Tabella riepilogativa'!F9+'Tabella riepilogativa'!G9+'Tabella riepilogativa'!H9,0)</f>
        <v>0</v>
      </c>
      <c r="K22" s="34"/>
      <c r="L22" s="34"/>
      <c r="M22" s="34"/>
      <c r="N22" s="34"/>
      <c r="O22" s="34"/>
      <c r="P22" s="34"/>
      <c r="Q22" s="34"/>
      <c r="R22" s="34"/>
      <c r="S22" s="34"/>
    </row>
    <row r="23" spans="2:19" ht="30.75" customHeight="1" thickBot="1" x14ac:dyDescent="0.3">
      <c r="B23" s="150"/>
      <c r="C23" s="153"/>
      <c r="D23" s="56" t="str">
        <f>IF(F23&gt;0,IF($F$23&lt;=100000,"d4",IF(AND($F$23&gt;100000,$F$23&lt;=1000000),"e4",IF($F$23&gt;1000000,"f4",""))),"")</f>
        <v/>
      </c>
      <c r="E23" s="90" t="s">
        <v>31</v>
      </c>
      <c r="F23" s="72">
        <f>+F20+F21</f>
        <v>0</v>
      </c>
      <c r="G23" s="121"/>
      <c r="H23" s="67">
        <f>+IF(F23&gt;0,'Tabella riepilogativa'!F10+'Tabella riepilogativa'!G10+'Tabella riepilogativa'!H10,0)</f>
        <v>0</v>
      </c>
      <c r="K23" s="34"/>
      <c r="L23" s="34"/>
      <c r="M23" s="34"/>
      <c r="N23" s="34"/>
      <c r="O23" s="34"/>
      <c r="P23" s="34"/>
      <c r="Q23" s="34"/>
      <c r="R23" s="34"/>
      <c r="S23" s="34"/>
    </row>
    <row r="24" spans="2:19" ht="30.75" customHeight="1" x14ac:dyDescent="0.25">
      <c r="B24" s="148" t="s">
        <v>2</v>
      </c>
      <c r="C24" s="151" t="s">
        <v>437</v>
      </c>
      <c r="D24" s="69" t="str">
        <f>IF(F24&gt;0,IF(E24="Progetti cantierabili con acquisizione di ogni necessaria autorizzazione",IF($F$24&lt;=100000,"g1",IF(AND($F$24&gt;100000,$F$24&lt;=1000000),"h1",IF($F$24&gt;1000000,"i1",""))),""),"")</f>
        <v/>
      </c>
      <c r="E24" s="87"/>
      <c r="F24" s="86"/>
      <c r="G24" s="119">
        <f>+F27</f>
        <v>0</v>
      </c>
      <c r="H24" s="61">
        <f>+IF(F24&gt;0,'Tabella riepilogativa'!I7+'Tabella riepilogativa'!J7+'Tabella riepilogativa'!K7,0)</f>
        <v>0</v>
      </c>
      <c r="K24" s="34"/>
      <c r="L24" s="34"/>
      <c r="M24" s="34"/>
      <c r="N24" s="34"/>
      <c r="O24" s="34"/>
      <c r="P24" s="34"/>
      <c r="Q24" s="34"/>
      <c r="R24" s="34"/>
      <c r="S24" s="34"/>
    </row>
    <row r="25" spans="2:19" ht="30.75" customHeight="1" x14ac:dyDescent="0.25">
      <c r="B25" s="149"/>
      <c r="C25" s="152"/>
      <c r="D25" s="70" t="str">
        <f>IF(F25&gt;0,IF(E25="Progetti cantierabili con DIA, SCIA o altre comunicazioni di edilizia libera",IF($F$25&lt;=100000,"g2",IF(AND($F$25&gt;100000,$F$25&lt;=1000000),"h2",IF($F$25&gt;1000000,"i2",""))),""),"")</f>
        <v/>
      </c>
      <c r="E25" s="87"/>
      <c r="F25" s="88"/>
      <c r="G25" s="120"/>
      <c r="H25" s="61">
        <f>+IF(F25&gt;0,'Tabella riepilogativa'!I8+'Tabella riepilogativa'!J8+'Tabella riepilogativa'!K8,0)</f>
        <v>0</v>
      </c>
      <c r="K25" s="34"/>
      <c r="L25" s="34"/>
      <c r="M25" s="34"/>
      <c r="N25" s="34"/>
      <c r="O25" s="34"/>
      <c r="P25" s="34"/>
      <c r="Q25" s="34"/>
      <c r="R25" s="34"/>
      <c r="S25" s="34"/>
    </row>
    <row r="26" spans="2:19" ht="30.75" customHeight="1" x14ac:dyDescent="0.25">
      <c r="B26" s="149"/>
      <c r="C26" s="152"/>
      <c r="D26" s="71" t="str">
        <f>IF(F26&gt;0,IF(E26="Piano aziendale ai sensi del Reg. 1305/2013",IF($F$26&lt;=100000,"g3",IF(AND($F$26&gt;100000,$F$26&lt;=1000000),"h3",IF($F$26&gt;1000000,"i3",""))),""),"")</f>
        <v/>
      </c>
      <c r="E26" s="89"/>
      <c r="F26" s="104">
        <f>+IF(E26="Piano aziendale ai sensi del Reg. 1305/2013",F24+F25,0)</f>
        <v>0</v>
      </c>
      <c r="G26" s="120"/>
      <c r="H26" s="62">
        <f>+IF(F26&gt;0,'Tabella riepilogativa'!I9+'Tabella riepilogativa'!J9+'Tabella riepilogativa'!K9,0)</f>
        <v>0</v>
      </c>
      <c r="K26" s="34"/>
      <c r="L26" s="34"/>
      <c r="M26" s="34"/>
      <c r="N26" s="34"/>
      <c r="O26" s="34"/>
      <c r="P26" s="34"/>
      <c r="Q26" s="34"/>
      <c r="R26" s="34"/>
      <c r="S26" s="34"/>
    </row>
    <row r="27" spans="2:19" ht="30.75" customHeight="1" thickBot="1" x14ac:dyDescent="0.3">
      <c r="B27" s="150"/>
      <c r="C27" s="153"/>
      <c r="D27" s="56" t="str">
        <f>IF(F27&gt;0,IF($F$27&lt;=100000,"g4",IF(AND($F$27&gt;100000,$F$27&lt;=1000000),"h4",IF($F$27&gt;1000000,"i4",""))),"")</f>
        <v/>
      </c>
      <c r="E27" s="90" t="s">
        <v>31</v>
      </c>
      <c r="F27" s="72">
        <f>+F24+F25</f>
        <v>0</v>
      </c>
      <c r="G27" s="121"/>
      <c r="H27" s="63">
        <f>+IF(F27&gt;0,'Tabella riepilogativa'!I10+'Tabella riepilogativa'!J10+'Tabella riepilogativa'!K10,0)</f>
        <v>0</v>
      </c>
      <c r="K27" s="34"/>
      <c r="L27" s="34"/>
      <c r="M27" s="34"/>
      <c r="N27" s="34"/>
      <c r="O27" s="34"/>
      <c r="P27" s="34"/>
      <c r="Q27" s="34"/>
      <c r="R27" s="34"/>
      <c r="S27" s="34"/>
    </row>
    <row r="28" spans="2:19" ht="30.75" customHeight="1" x14ac:dyDescent="0.25">
      <c r="B28" s="148" t="s">
        <v>3</v>
      </c>
      <c r="C28" s="151" t="s">
        <v>438</v>
      </c>
      <c r="D28" s="69" t="str">
        <f>IF(F28&gt;0,IF(E28="Progetti cantierabili con acquisizione di ogni necessaria autorizzazione",IF($F$28&lt;=100000,"l1",IF(AND($F$28&gt;100000,$F$28&lt;=1000000),"m1",IF($F$28&gt;1000000,"n1",""))),""),"")</f>
        <v/>
      </c>
      <c r="E28" s="87"/>
      <c r="F28" s="86"/>
      <c r="G28" s="119">
        <f>+F31</f>
        <v>0</v>
      </c>
      <c r="H28" s="68">
        <f>+IF(F28&gt;0,'Tabella riepilogativa'!L7+'Tabella riepilogativa'!M7+'Tabella riepilogativa'!N7,0)</f>
        <v>0</v>
      </c>
      <c r="K28" s="34"/>
      <c r="L28" s="34"/>
      <c r="M28" s="34"/>
      <c r="N28" s="34"/>
      <c r="O28" s="34"/>
      <c r="P28" s="34"/>
      <c r="Q28" s="34"/>
      <c r="R28" s="34"/>
      <c r="S28" s="34"/>
    </row>
    <row r="29" spans="2:19" ht="30.75" customHeight="1" x14ac:dyDescent="0.25">
      <c r="B29" s="149"/>
      <c r="C29" s="152"/>
      <c r="D29" s="70" t="str">
        <f>IF(F29&gt;0,IF(E29="Progetti cantierabili con DIA, SCIA o altre comunicazioni di edilizia libera",IF($F$29&lt;=100000,"l2",IF(AND($F$29&gt;100000,$F$29&lt;=1000000),"m2",IF($F$29&gt;1000000,"n2",""))),""),"")</f>
        <v/>
      </c>
      <c r="E29" s="87"/>
      <c r="F29" s="88"/>
      <c r="G29" s="120"/>
      <c r="H29" s="61">
        <f>+IF(F29&gt;0,'Tabella riepilogativa'!L8+'Tabella riepilogativa'!M8+'Tabella riepilogativa'!N8,0)</f>
        <v>0</v>
      </c>
      <c r="K29" s="34"/>
      <c r="L29" s="34"/>
      <c r="M29" s="34"/>
      <c r="N29" s="34"/>
      <c r="O29" s="34"/>
      <c r="P29" s="34"/>
      <c r="Q29" s="34"/>
      <c r="R29" s="34"/>
      <c r="S29" s="34"/>
    </row>
    <row r="30" spans="2:19" ht="30.75" customHeight="1" x14ac:dyDescent="0.25">
      <c r="B30" s="149"/>
      <c r="C30" s="152"/>
      <c r="D30" s="71" t="str">
        <f>IF(F30&gt;0,IF(E30="Piano aziendale ai sensi del Reg. 1305/2013",IF($F$30&lt;=100000,"l3",IF(AND($F$30&gt;100000,$F$30&lt;=1000000),"m3",IF($F$30&gt;1000000,"n3",""))),""),"")</f>
        <v/>
      </c>
      <c r="E30" s="89"/>
      <c r="F30" s="104">
        <f>+IF(E30="Piano aziendale ai sensi del Reg. 1305/2013",F28+F29,0)</f>
        <v>0</v>
      </c>
      <c r="G30" s="120"/>
      <c r="H30" s="62">
        <f>+IF(F30&gt;0,'Tabella riepilogativa'!L9+'Tabella riepilogativa'!M9+'Tabella riepilogativa'!N9,0)</f>
        <v>0</v>
      </c>
      <c r="K30" s="34"/>
      <c r="L30" s="34"/>
      <c r="M30" s="34"/>
      <c r="N30" s="34"/>
      <c r="O30" s="34"/>
      <c r="P30" s="34"/>
      <c r="Q30" s="34"/>
      <c r="R30" s="34"/>
      <c r="S30" s="34"/>
    </row>
    <row r="31" spans="2:19" ht="30.75" customHeight="1" thickBot="1" x14ac:dyDescent="0.3">
      <c r="B31" s="150"/>
      <c r="C31" s="153"/>
      <c r="D31" s="56" t="str">
        <f>IF(F31&gt;0,IF($F$31&lt;=100000,"l4",IF(AND($F$31&gt;100000,$F$31&lt;=1000000),"m4",IF($F$31&gt;1000000,"n4",""))),"")</f>
        <v/>
      </c>
      <c r="E31" s="90" t="s">
        <v>31</v>
      </c>
      <c r="F31" s="72">
        <f>+F28+F29</f>
        <v>0</v>
      </c>
      <c r="G31" s="121"/>
      <c r="H31" s="63">
        <f>+IF(F31&gt;0,'Tabella riepilogativa'!L10+'Tabella riepilogativa'!M10+'Tabella riepilogativa'!N10,0)</f>
        <v>0</v>
      </c>
      <c r="K31" s="34"/>
      <c r="L31" s="34"/>
      <c r="M31" s="34"/>
      <c r="N31" s="34"/>
      <c r="O31" s="34"/>
      <c r="P31" s="34"/>
      <c r="Q31" s="34"/>
      <c r="R31" s="34"/>
      <c r="S31" s="34"/>
    </row>
    <row r="32" spans="2:19" ht="30.75" customHeight="1" x14ac:dyDescent="0.25">
      <c r="B32" s="148" t="s">
        <v>4</v>
      </c>
      <c r="C32" s="151" t="s">
        <v>439</v>
      </c>
      <c r="D32" s="69" t="str">
        <f>IF(F32&gt;0,IF(E32="Progetti cantierabili con acquisizione di ogni necessaria autorizzazione",IF($F$32&lt;=100000,"o1",IF(AND($F$32&gt;100000,$F$32&lt;=1000000),"p1",IF($F$32&gt;1000000,"q1",""))),""),"")</f>
        <v/>
      </c>
      <c r="E32" s="87"/>
      <c r="F32" s="86"/>
      <c r="G32" s="119">
        <f>+F35</f>
        <v>0</v>
      </c>
      <c r="H32" s="61">
        <f>+IF(F32&gt;0,'Tabella riepilogativa'!O7+'Tabella riepilogativa'!P7+'Tabella riepilogativa'!Q7,0)</f>
        <v>0</v>
      </c>
      <c r="K32" s="34"/>
      <c r="L32" s="34"/>
      <c r="M32" s="34"/>
      <c r="N32" s="34"/>
      <c r="O32" s="34"/>
      <c r="P32" s="34"/>
      <c r="Q32" s="34"/>
      <c r="R32" s="34"/>
      <c r="S32" s="34"/>
    </row>
    <row r="33" spans="2:19" ht="30.75" customHeight="1" x14ac:dyDescent="0.25">
      <c r="B33" s="149"/>
      <c r="C33" s="152"/>
      <c r="D33" s="70" t="str">
        <f>IF(F33&gt;0,IF(E33="Progetti cantierabili con DIA, SCIA o altre comunicazioni di edilizia libera",IF($F$33&lt;=100000,"o2",IF(AND($F$33&gt;100000,$F$33&lt;=1000000),"p2",IF($F$33&gt;1000000,"q2",""))),""),"")</f>
        <v/>
      </c>
      <c r="E33" s="87"/>
      <c r="F33" s="88"/>
      <c r="G33" s="120"/>
      <c r="H33" s="61">
        <f>+IF(F33&gt;0,'Tabella riepilogativa'!O8+'Tabella riepilogativa'!P8+'Tabella riepilogativa'!Q8,0)</f>
        <v>0</v>
      </c>
      <c r="K33" s="34"/>
      <c r="L33" s="34"/>
      <c r="M33" s="34"/>
      <c r="N33" s="34"/>
      <c r="O33" s="34"/>
      <c r="P33" s="34"/>
      <c r="Q33" s="34"/>
      <c r="R33" s="34"/>
      <c r="S33" s="34"/>
    </row>
    <row r="34" spans="2:19" ht="30.75" customHeight="1" x14ac:dyDescent="0.25">
      <c r="B34" s="149"/>
      <c r="C34" s="152"/>
      <c r="D34" s="71" t="str">
        <f>IF(F34&gt;0,IF(E34="Piano aziendale ai sensi del Reg. 1305/2013",IF($F$34&lt;=100000,"o3",IF(AND($F$34&gt;100000,$F$34&lt;=1000000),"p3",IF($F$34&gt;1000000,"q3",""))),""),"")</f>
        <v/>
      </c>
      <c r="E34" s="89"/>
      <c r="F34" s="104">
        <f>+IF(E34="Piano aziendale ai sensi del Reg. 1305/2013",F32+F33,0)</f>
        <v>0</v>
      </c>
      <c r="G34" s="120"/>
      <c r="H34" s="62">
        <f>IF(F34&gt;0,'Tabella riepilogativa'!O9+'Tabella riepilogativa'!P9+'Tabella riepilogativa'!Q9,0)</f>
        <v>0</v>
      </c>
      <c r="K34" s="34"/>
      <c r="L34" s="34"/>
      <c r="M34" s="34"/>
      <c r="N34" s="34"/>
      <c r="O34" s="34"/>
      <c r="P34" s="34"/>
      <c r="Q34" s="34"/>
      <c r="R34" s="34"/>
      <c r="S34" s="34"/>
    </row>
    <row r="35" spans="2:19" ht="30.75" customHeight="1" thickBot="1" x14ac:dyDescent="0.3">
      <c r="B35" s="150"/>
      <c r="C35" s="153"/>
      <c r="D35" s="56" t="str">
        <f>IF(F35&gt;0,IF($F$35&lt;=100000,"o4",IF(AND($F$35&gt;100000,$F$35&lt;=1000000),"p4",IF($F$35&gt;1000000,"q4",""))),"")</f>
        <v/>
      </c>
      <c r="E35" s="90" t="s">
        <v>31</v>
      </c>
      <c r="F35" s="72">
        <f>+F32+F33</f>
        <v>0</v>
      </c>
      <c r="G35" s="121"/>
      <c r="H35" s="63">
        <f>+IF(F35&gt;0,'Tabella riepilogativa'!O10+'Tabella riepilogativa'!P10+'Tabella riepilogativa'!Q10,0)</f>
        <v>0</v>
      </c>
      <c r="K35" s="34"/>
      <c r="L35" s="34"/>
      <c r="M35" s="34"/>
      <c r="N35" s="34"/>
      <c r="O35" s="34"/>
      <c r="P35" s="34"/>
      <c r="Q35" s="34"/>
      <c r="R35" s="34"/>
      <c r="S35" s="34"/>
    </row>
    <row r="36" spans="2:19" ht="30.75" customHeight="1" x14ac:dyDescent="0.25">
      <c r="B36" s="148" t="s">
        <v>5</v>
      </c>
      <c r="C36" s="151" t="s">
        <v>440</v>
      </c>
      <c r="D36" s="69" t="str">
        <f>IF(F36&gt;0,IF(E36="Piano aziendale ai sensi del Reg. 1305/2013",IF($F$36&lt;=100000,"r3",IF(AND($F$36&gt;100000,$F$36&lt;=1000000),"s3",IF($F$36&gt;1000000,"t3",""))),""),"")</f>
        <v/>
      </c>
      <c r="E36" s="85"/>
      <c r="F36" s="88"/>
      <c r="G36" s="119">
        <f>+F37</f>
        <v>0</v>
      </c>
      <c r="H36" s="68">
        <f>IF(F36&gt;0,'Tabella riepilogativa'!R9+'Tabella riepilogativa'!S9+'Tabella riepilogativa'!T9,0)</f>
        <v>0</v>
      </c>
    </row>
    <row r="37" spans="2:19" ht="30.75" customHeight="1" thickBot="1" x14ac:dyDescent="0.3">
      <c r="B37" s="150"/>
      <c r="C37" s="153"/>
      <c r="D37" s="56" t="str">
        <f>IF(F37&gt;0,IF($F$37&lt;=100000,"r4",IF(AND($F$37&gt;100000,$F$37&lt;=1000000),"s4",IF($F$37&gt;1000000,"t4",""))),"")</f>
        <v/>
      </c>
      <c r="E37" s="90" t="s">
        <v>31</v>
      </c>
      <c r="F37" s="92">
        <f>+F36</f>
        <v>0</v>
      </c>
      <c r="G37" s="121"/>
      <c r="H37" s="63">
        <f>+IF(F37&gt;0,'Tabella riepilogativa'!R10+'Tabella riepilogativa'!S10+'Tabella riepilogativa'!T10,0)</f>
        <v>0</v>
      </c>
    </row>
    <row r="38" spans="2:19" ht="7.5" customHeight="1" x14ac:dyDescent="0.25"/>
    <row r="39" spans="2:19" x14ac:dyDescent="0.25">
      <c r="C39" s="93">
        <f ca="1">TODAY()</f>
        <v>42551</v>
      </c>
    </row>
    <row r="40" spans="2:19" x14ac:dyDescent="0.25">
      <c r="B40" s="74"/>
    </row>
    <row r="41" spans="2:19" ht="18" customHeight="1" x14ac:dyDescent="0.25">
      <c r="B41" s="94"/>
      <c r="C41" s="95"/>
      <c r="D41" s="96"/>
      <c r="E41" s="96"/>
      <c r="F41" s="96"/>
      <c r="G41" s="96"/>
      <c r="H41" s="97"/>
    </row>
    <row r="42" spans="2:19" ht="18" customHeight="1" x14ac:dyDescent="0.25">
      <c r="B42" s="98"/>
      <c r="C42" s="99"/>
      <c r="D42" s="100"/>
      <c r="E42" s="100"/>
      <c r="F42" s="100"/>
      <c r="G42" s="100"/>
      <c r="H42" s="101"/>
    </row>
    <row r="43" spans="2:19" ht="15" customHeight="1" x14ac:dyDescent="0.25">
      <c r="D43" s="102"/>
      <c r="E43" s="103"/>
      <c r="F43" s="102"/>
      <c r="G43" s="102"/>
      <c r="H43" s="102"/>
    </row>
  </sheetData>
  <sheetProtection password="820D" sheet="1" objects="1" scenarios="1"/>
  <dataConsolidate/>
  <customSheetViews>
    <customSheetView guid="{636A49D7-19C9-4C11-8EF0-9B9EA3BA3007}" scale="110" showPageBreaks="1" showGridLines="0" printArea="1">
      <selection activeCell="H18" sqref="H18"/>
      <pageMargins left="0.23622047244094491" right="0.23622047244094491" top="0.35433070866141736" bottom="0.35433070866141736" header="0.31496062992125984" footer="0.31496062992125984"/>
      <printOptions horizontalCentered="1" verticalCentered="1"/>
      <pageSetup paperSize="9" scale="66" orientation="portrait" r:id="rId1"/>
    </customSheetView>
  </customSheetViews>
  <mergeCells count="31">
    <mergeCell ref="B20:B23"/>
    <mergeCell ref="G20:G23"/>
    <mergeCell ref="C36:C37"/>
    <mergeCell ref="B36:B37"/>
    <mergeCell ref="C24:C27"/>
    <mergeCell ref="B24:B27"/>
    <mergeCell ref="C28:C31"/>
    <mergeCell ref="B28:B31"/>
    <mergeCell ref="C32:C35"/>
    <mergeCell ref="B32:B35"/>
    <mergeCell ref="G36:G37"/>
    <mergeCell ref="C20:C23"/>
    <mergeCell ref="G24:G27"/>
    <mergeCell ref="G28:G31"/>
    <mergeCell ref="G32:G35"/>
    <mergeCell ref="F7:H7"/>
    <mergeCell ref="F8:H8"/>
    <mergeCell ref="G16:G19"/>
    <mergeCell ref="B2:H2"/>
    <mergeCell ref="B15:C15"/>
    <mergeCell ref="F4:H4"/>
    <mergeCell ref="F5:H5"/>
    <mergeCell ref="B4:D5"/>
    <mergeCell ref="D15:E15"/>
    <mergeCell ref="B10:D10"/>
    <mergeCell ref="B11:D11"/>
    <mergeCell ref="B12:D12"/>
    <mergeCell ref="B13:D13"/>
    <mergeCell ref="B7:D8"/>
    <mergeCell ref="B16:B19"/>
    <mergeCell ref="C16:C19"/>
  </mergeCells>
  <conditionalFormatting sqref="H16:H23 H36:H38">
    <cfRule type="cellIs" dxfId="3" priority="32" operator="equal">
      <formula>"ERRORE"</formula>
    </cfRule>
  </conditionalFormatting>
  <conditionalFormatting sqref="H16:H23 H36:H40 H44:H1048576">
    <cfRule type="cellIs" priority="31" operator="equal">
      <formula>"ERRORE"</formula>
    </cfRule>
  </conditionalFormatting>
  <conditionalFormatting sqref="H24:H27">
    <cfRule type="cellIs" dxfId="2" priority="6" operator="equal">
      <formula>"ERRORE"</formula>
    </cfRule>
  </conditionalFormatting>
  <conditionalFormatting sqref="H24:H27">
    <cfRule type="cellIs" priority="5" operator="equal">
      <formula>"ERRORE"</formula>
    </cfRule>
  </conditionalFormatting>
  <conditionalFormatting sqref="H32:H35">
    <cfRule type="cellIs" dxfId="1" priority="4" operator="equal">
      <formula>"ERRORE"</formula>
    </cfRule>
  </conditionalFormatting>
  <conditionalFormatting sqref="H32:H35">
    <cfRule type="cellIs" priority="3" operator="equal">
      <formula>"ERRORE"</formula>
    </cfRule>
  </conditionalFormatting>
  <conditionalFormatting sqref="H28:H31">
    <cfRule type="cellIs" dxfId="0" priority="2" operator="equal">
      <formula>"ERRORE"</formula>
    </cfRule>
  </conditionalFormatting>
  <conditionalFormatting sqref="H28:H31">
    <cfRule type="cellIs" priority="1" operator="equal">
      <formula>"ERRORE"</formula>
    </cfRule>
  </conditionalFormatting>
  <dataValidations xWindow="330" yWindow="388" count="4">
    <dataValidation type="list" showErrorMessage="1" prompt="Selezionare la voce pertinente" sqref="E18 E22 E26 E30 E34 E36">
      <formula1>piano_aziendale</formula1>
    </dataValidation>
    <dataValidation type="list" allowBlank="1" showInputMessage="1" showErrorMessage="1" sqref="F8">
      <formula1>INDIRECT($E$8)</formula1>
    </dataValidation>
    <dataValidation type="list" showErrorMessage="1" prompt="Selezionare la voce pertinente" sqref="E16 E20 E24 E28 E32">
      <formula1>Progettazione1</formula1>
    </dataValidation>
    <dataValidation type="list" showErrorMessage="1" prompt="Selezionare la voce pertinente" sqref="E17 E21 E25 E29 E33">
      <formula1>Progettazione2</formula1>
    </dataValidation>
  </dataValidations>
  <printOptions horizontalCentered="1" verticalCentered="1"/>
  <pageMargins left="0.23622047244094491" right="0.23622047244094491" top="0.35433070866141736" bottom="0.35433070866141736" header="0.31496062992125984" footer="0.31496062992125984"/>
  <pageSetup paperSize="9" scale="66" orientation="portrait" r:id="rId2"/>
  <drawing r:id="rId3"/>
  <extLst>
    <ext xmlns:x14="http://schemas.microsoft.com/office/spreadsheetml/2009/9/main" uri="{CCE6A557-97BC-4b89-ADB6-D9C93CAAB3DF}">
      <x14:dataValidations xmlns:xm="http://schemas.microsoft.com/office/excel/2006/main" xWindow="330" yWindow="388" count="1">
        <x14:dataValidation type="list" allowBlank="1" showInputMessage="1" showErrorMessage="1">
          <x14:formula1>
            <xm:f>Elenchi!$H$14:$H$19</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2"/>
  <sheetViews>
    <sheetView topLeftCell="A13" workbookViewId="0">
      <selection activeCell="F9" sqref="F9"/>
    </sheetView>
  </sheetViews>
  <sheetFormatPr defaultRowHeight="15" x14ac:dyDescent="0.25"/>
  <cols>
    <col min="1" max="1" width="2.7109375" bestFit="1" customWidth="1"/>
    <col min="2" max="2" width="15.42578125" customWidth="1"/>
    <col min="3" max="20" width="12.140625" style="2" customWidth="1"/>
  </cols>
  <sheetData>
    <row r="1" spans="1:20" s="18" customFormat="1" ht="15.75" thickBot="1" x14ac:dyDescent="0.3">
      <c r="B1" s="176" t="s">
        <v>49</v>
      </c>
      <c r="C1" s="177"/>
      <c r="D1" s="179" t="str">
        <f>IF(Dati!F4="","",Dati!F4)</f>
        <v/>
      </c>
      <c r="E1" s="180"/>
      <c r="F1" s="180"/>
      <c r="G1" s="180"/>
      <c r="H1" s="180"/>
      <c r="I1" s="181"/>
      <c r="K1" s="2"/>
      <c r="L1" s="2"/>
      <c r="M1" s="176" t="s">
        <v>434</v>
      </c>
      <c r="N1" s="177"/>
      <c r="O1" s="178" t="str">
        <f>IF(Dati!F5="","",Dati!F5)</f>
        <v/>
      </c>
      <c r="P1" s="178"/>
      <c r="Q1" s="2"/>
      <c r="R1" s="2"/>
      <c r="S1" s="2"/>
      <c r="T1" s="2"/>
    </row>
    <row r="2" spans="1:20" ht="15.75" thickBot="1" x14ac:dyDescent="0.3">
      <c r="K2" s="3"/>
    </row>
    <row r="3" spans="1:20" x14ac:dyDescent="0.25">
      <c r="A3" s="182" t="s">
        <v>6</v>
      </c>
      <c r="B3" s="183"/>
      <c r="C3" s="167" t="s">
        <v>0</v>
      </c>
      <c r="D3" s="168"/>
      <c r="E3" s="169"/>
      <c r="F3" s="167" t="s">
        <v>1</v>
      </c>
      <c r="G3" s="170"/>
      <c r="H3" s="169"/>
      <c r="I3" s="171" t="s">
        <v>2</v>
      </c>
      <c r="J3" s="170"/>
      <c r="K3" s="169"/>
      <c r="L3" s="171" t="s">
        <v>3</v>
      </c>
      <c r="M3" s="170"/>
      <c r="N3" s="172"/>
      <c r="O3" s="167" t="s">
        <v>4</v>
      </c>
      <c r="P3" s="170"/>
      <c r="Q3" s="169"/>
      <c r="R3" s="171" t="s">
        <v>5</v>
      </c>
      <c r="S3" s="170"/>
      <c r="T3" s="169"/>
    </row>
    <row r="4" spans="1:20" ht="71.25" customHeight="1" x14ac:dyDescent="0.25">
      <c r="A4" s="184"/>
      <c r="B4" s="185"/>
      <c r="C4" s="173" t="s">
        <v>435</v>
      </c>
      <c r="D4" s="174"/>
      <c r="E4" s="166"/>
      <c r="F4" s="173" t="s">
        <v>436</v>
      </c>
      <c r="G4" s="165"/>
      <c r="H4" s="166"/>
      <c r="I4" s="164" t="s">
        <v>437</v>
      </c>
      <c r="J4" s="165"/>
      <c r="K4" s="166"/>
      <c r="L4" s="164" t="s">
        <v>438</v>
      </c>
      <c r="M4" s="165"/>
      <c r="N4" s="175"/>
      <c r="O4" s="173" t="s">
        <v>439</v>
      </c>
      <c r="P4" s="165"/>
      <c r="Q4" s="166"/>
      <c r="R4" s="164" t="s">
        <v>440</v>
      </c>
      <c r="S4" s="165"/>
      <c r="T4" s="166"/>
    </row>
    <row r="5" spans="1:20" ht="38.25" x14ac:dyDescent="0.25">
      <c r="A5" s="38"/>
      <c r="B5" s="39" t="s">
        <v>7</v>
      </c>
      <c r="C5" s="46" t="s">
        <v>8</v>
      </c>
      <c r="D5" s="47" t="s">
        <v>9</v>
      </c>
      <c r="E5" s="48" t="s">
        <v>10</v>
      </c>
      <c r="F5" s="46" t="s">
        <v>8</v>
      </c>
      <c r="G5" s="47" t="s">
        <v>9</v>
      </c>
      <c r="H5" s="48" t="s">
        <v>10</v>
      </c>
      <c r="I5" s="49" t="s">
        <v>8</v>
      </c>
      <c r="J5" s="47" t="s">
        <v>9</v>
      </c>
      <c r="K5" s="48" t="s">
        <v>10</v>
      </c>
      <c r="L5" s="46" t="s">
        <v>8</v>
      </c>
      <c r="M5" s="47" t="s">
        <v>9</v>
      </c>
      <c r="N5" s="48" t="s">
        <v>10</v>
      </c>
      <c r="O5" s="46" t="s">
        <v>8</v>
      </c>
      <c r="P5" s="47" t="s">
        <v>9</v>
      </c>
      <c r="Q5" s="48" t="s">
        <v>10</v>
      </c>
      <c r="R5" s="46" t="s">
        <v>8</v>
      </c>
      <c r="S5" s="47" t="s">
        <v>9</v>
      </c>
      <c r="T5" s="48" t="s">
        <v>10</v>
      </c>
    </row>
    <row r="6" spans="1:20" x14ac:dyDescent="0.25">
      <c r="A6" s="40"/>
      <c r="B6" s="41"/>
      <c r="C6" s="50" t="s">
        <v>11</v>
      </c>
      <c r="D6" s="51" t="s">
        <v>12</v>
      </c>
      <c r="E6" s="52" t="s">
        <v>13</v>
      </c>
      <c r="F6" s="50" t="s">
        <v>14</v>
      </c>
      <c r="G6" s="53" t="s">
        <v>15</v>
      </c>
      <c r="H6" s="52" t="s">
        <v>16</v>
      </c>
      <c r="I6" s="54" t="s">
        <v>17</v>
      </c>
      <c r="J6" s="53" t="s">
        <v>18</v>
      </c>
      <c r="K6" s="52" t="s">
        <v>19</v>
      </c>
      <c r="L6" s="54" t="s">
        <v>20</v>
      </c>
      <c r="M6" s="53" t="s">
        <v>21</v>
      </c>
      <c r="N6" s="55" t="s">
        <v>22</v>
      </c>
      <c r="O6" s="50" t="s">
        <v>23</v>
      </c>
      <c r="P6" s="53" t="s">
        <v>24</v>
      </c>
      <c r="Q6" s="52" t="s">
        <v>25</v>
      </c>
      <c r="R6" s="54" t="s">
        <v>26</v>
      </c>
      <c r="S6" s="53" t="s">
        <v>27</v>
      </c>
      <c r="T6" s="52" t="s">
        <v>28</v>
      </c>
    </row>
    <row r="7" spans="1:20" ht="75" x14ac:dyDescent="0.25">
      <c r="A7" s="42">
        <v>1</v>
      </c>
      <c r="B7" s="43" t="s">
        <v>29</v>
      </c>
      <c r="C7" s="19">
        <f>IF(Dati!$E16="Progetti cantierabili con acquisizione di ogni necessaria autorizzazione",IF(Dati!$F16&lt;=100000,0.07*Dati!$F16,0),0)</f>
        <v>0</v>
      </c>
      <c r="D7" s="20">
        <f>IF(Dati!$E16="Progetti cantierabili con acquisizione di ogni necessaria autorizzazione",IF(Dati!$F16&gt;100000,IF(Dati!$F16&lt;=1000000,(7000+((Dati!$F16-100000)*(0.07-((Dati!$F16/100000)/Coefficenti!B4)))),0),0),0)</f>
        <v>0</v>
      </c>
      <c r="E7" s="21">
        <f>IF(Dati!$E16="Progetti cantierabili con acquisizione di ogni necessaria autorizzazione",IF(Dati!$F16&gt;1000000,7000+((Dati!$F16-100000)*0.0337),0),0)</f>
        <v>0</v>
      </c>
      <c r="F7" s="19">
        <f>IF(Dati!E20="Progetti cantierabili con acquisizione di ogni necessaria autorizzazione",IF(Dati!F20&lt;=100000,0.055*Dati!F20,0),0)</f>
        <v>0</v>
      </c>
      <c r="G7" s="22">
        <f>IF(Dati!E20="Progetti cantierabili con acquisizione di ogni necessaria autorizzazione",IF(Dati!F20&gt;100000,IF(Dati!F20&lt;=1000000,(5500+((Dati!F20-100000)*(0.055-((Dati!F20/100000)/Coefficenti!C4)))),0),0),0)</f>
        <v>0</v>
      </c>
      <c r="H7" s="21">
        <f>IF(Dati!E20="Progetti cantierabili con acquisizione di ogni necessaria autorizzazione",IF(Dati!F20&gt;1000000,5500+((Dati!F20-100000)*0.026),0),0)</f>
        <v>0</v>
      </c>
      <c r="I7" s="23">
        <f>IF(Dati!E24="Progetti cantierabili con acquisizione di ogni necessaria autorizzazione",IF(Dati!F24&lt;=100000,0.04*Dati!F24,0),0)</f>
        <v>0</v>
      </c>
      <c r="J7" s="22">
        <f>IF(Dati!E24="Progetti cantierabili con acquisizione di ogni necessaria autorizzazione",IF(Dati!F24&gt;100000,IF(Dati!F24&lt;=1000000,(4000+((Dati!F24-100000)*(0.04-((Dati!F24/100000)/Coefficenti!D4)))),0),0),0)</f>
        <v>0</v>
      </c>
      <c r="K7" s="21">
        <f>IF(Dati!E24="Progetti cantierabili con acquisizione di ogni necessaria autorizzazione",IF(Dati!F24&gt;1000000,4000+((Dati!F24-100000)*0.0192),0),0)</f>
        <v>0</v>
      </c>
      <c r="L7" s="23">
        <f>IF(Dati!E28="Progetti cantierabili con acquisizione di ogni necessaria autorizzazione",IF(Dati!F28&lt;=100000,0.055*Dati!F28,0),0)</f>
        <v>0</v>
      </c>
      <c r="M7" s="22">
        <f>IF(Dati!E28="Progetti cantierabili con acquisizione di ogni necessaria autorizzazione",IF(Dati!F28&gt;100000,IF(Dati!F28&lt;=1000000,(5500+((Dati!F28-100000)*(0.055-((Dati!F28/100000)/Coefficenti!E4)))),0),0),0)</f>
        <v>0</v>
      </c>
      <c r="N7" s="24">
        <f>IF(Dati!E28="Progetti cantierabili con acquisizione di ogni necessaria autorizzazione",IF(Dati!F28&gt;1000000,5500+((Dati!F28-100000)*0.026),0),0)</f>
        <v>0</v>
      </c>
      <c r="O7" s="19">
        <f>IF(Dati!E32="Progetti cantierabili con acquisizione di ogni necessaria autorizzazione",IF(Dati!F32&lt;=100000,0.02*Dati!F32,0),0)</f>
        <v>0</v>
      </c>
      <c r="P7" s="22">
        <f>IF(Dati!E32="Progetti cantierabili con acquisizione di ogni necessaria autorizzazione",IF(Dati!F32&gt;100000,IF(Dati!F32&lt;=1000000,(2000+((Dati!F32-100000)*(0.02-((Dati!F32/100000)/Coefficenti!F4)))),0),0),0)</f>
        <v>0</v>
      </c>
      <c r="Q7" s="21">
        <f>IF(Dati!E32="Progetti cantierabili con acquisizione di ogni necessaria autorizzazione",IF(Dati!F32&gt;1000000,2000+((Dati!F32-100000)*0.00985),0),0)</f>
        <v>0</v>
      </c>
      <c r="R7" s="23"/>
      <c r="S7" s="22"/>
      <c r="T7" s="21"/>
    </row>
    <row r="8" spans="1:20" ht="75" x14ac:dyDescent="0.25">
      <c r="A8" s="42">
        <v>2</v>
      </c>
      <c r="B8" s="43" t="s">
        <v>30</v>
      </c>
      <c r="C8" s="19">
        <f>IF(Dati!$E17="Progetti cantierabili con DIA, SCIA o altre comunicazioni di edilizia libera",IF(Dati!$F17&lt;=100000,0.04*Dati!$F17,0),0)</f>
        <v>0</v>
      </c>
      <c r="D8" s="20">
        <f>IF(Dati!$E17="Progetti cantierabili con DIA, SCIA o altre comunicazioni di edilizia libera",IF(Dati!$F17&gt;100000,IF(Dati!$F17&lt;=1000000,(4000+((Dati!$F17-100000)*(0.04-((Dati!$F17/100000)/Coefficenti!B5)))),0),0),0)</f>
        <v>0</v>
      </c>
      <c r="E8" s="21">
        <f>IF(Dati!$E17="Progetti cantierabili con DIA, SCIA o altre comunicazioni di edilizia libera",IF(Dati!$F17&gt;1000000,4000+((Dati!$F17-100000)*0.0192),0),0)</f>
        <v>0</v>
      </c>
      <c r="F8" s="19">
        <f>IF(Dati!$E21="Progetti cantierabili con DIA, SCIA o altre comunicazioni di edilizia libera",IF(Dati!$F21&lt;=100000,0.03*Dati!$F21,0),0)</f>
        <v>0</v>
      </c>
      <c r="G8" s="22">
        <f>IF(Dati!E21="Progetti cantierabili con DIA, SCIA o altre comunicazioni di edilizia libera",IF(Dati!F21&gt;100000,IF(Dati!F21&lt;=1000000,(3000+((Dati!F21-100000)*(0.03-((Dati!F21/100000)/Coefficenti!C5)))),0),0),0)</f>
        <v>0</v>
      </c>
      <c r="H8" s="21">
        <f>IF(Dati!E21="Progetti cantierabili con DIA, SCIA o altre comunicazioni di edilizia libera",IF(Dati!F21&gt;1000000,3000+((Dati!F21-100000)*0.0143),0),0)</f>
        <v>0</v>
      </c>
      <c r="I8" s="23">
        <f>IF(Dati!E25="Progetti cantierabili con DIA, SCIA o altre comunicazioni di edilizia libera",IF(Dati!F25&lt;=100000,0.02*Dati!F25,0),0)</f>
        <v>0</v>
      </c>
      <c r="J8" s="22">
        <f>IF(Dati!E25="Progetti cantierabili con DIA, SCIA o altre comunicazioni di edilizia libera",IF(Dati!F25&gt;100000,IF(Dati!F25&lt;=1000000,(2000+((Dati!F25-100000)*(0.02-((Dati!F25/100000)/Coefficenti!D5)))),0),0),0)</f>
        <v>0</v>
      </c>
      <c r="K8" s="21">
        <f>IF(Dati!E25="Progetti cantierabili con DIA, SCIA o altre comunicazioni di edilizia libera",IF(Dati!F25&gt;1000000,2000+((Dati!F25-100000)*0.00985),0),0)</f>
        <v>0</v>
      </c>
      <c r="L8" s="23">
        <f>IF(Dati!E29="Progetti cantierabili con DIA, SCIA o altre comunicazioni di edilizia libera",IF(Dati!F29&lt;=100000,0.03*Dati!F29,0),0)</f>
        <v>0</v>
      </c>
      <c r="M8" s="22">
        <f>IF(Dati!E29="Progetti cantierabili con DIA, SCIA o altre comunicazioni di edilizia libera",IF(Dati!F29&gt;100000,IF(Dati!F29&lt;=1000000,(3000+((Dati!F29-100000)*(0.03-((Dati!F29/100000)/Coefficenti!E5)))),0),0),0)</f>
        <v>0</v>
      </c>
      <c r="N8" s="24">
        <f>IF(Dati!E29="Progetti cantierabili con DIA, SCIA o altre comunicazioni di edilizia libera",IF(Dati!F29&gt;1000000,3000+((Dati!F29-100000)*0.0143),0),0)</f>
        <v>0</v>
      </c>
      <c r="O8" s="19">
        <f>IF(Dati!E33="Progetti cantierabili con DIA, SCIA o altre comunicazioni di edilizia libera",IF(Dati!F33&lt;=100000,0.01*Dati!F33,0),0)</f>
        <v>0</v>
      </c>
      <c r="P8" s="22">
        <f>IF(Dati!E33="Progetti cantierabili con DIA, SCIA o altre comunicazioni di edilizia libera",IF(Dati!F33&gt;100000,IF(Dati!F33&lt;=1000000,(1000+((Dati!F33-100000)*(0.01-((Dati!F33/100000)/Coefficenti!F5)))),0),0),0)</f>
        <v>0</v>
      </c>
      <c r="Q8" s="21">
        <f>IF(Dati!E33="Progetti cantierabili con DIA, SCIA o altre comunicazioni di edilizia libera",IF(Dati!F33&gt;1000000,1000+((Dati!F33-100000)*0.00482),0),0)</f>
        <v>0</v>
      </c>
      <c r="R8" s="23"/>
      <c r="S8" s="22"/>
      <c r="T8" s="21"/>
    </row>
    <row r="9" spans="1:20" ht="45" x14ac:dyDescent="0.25">
      <c r="A9" s="42">
        <v>3</v>
      </c>
      <c r="B9" s="43" t="s">
        <v>42</v>
      </c>
      <c r="C9" s="19">
        <f>IF(Dati!$E18="Piano aziendale ai sensi del Reg. 1305/2013",IF(Dati!$F18&lt;=100000,0.03*Dati!$F18,0),0)</f>
        <v>0</v>
      </c>
      <c r="D9" s="20">
        <f>IF(Dati!$E18="Piano aziendale ai sensi del Reg. 1305/2013",IF(Dati!$F18&gt;100000,IF(Dati!$F18&lt;=1000000,(3000+((Dati!$F18-100000)*(0.03-((Dati!$F18/100000)/Coefficenti!B6)))),0),0),0)</f>
        <v>0</v>
      </c>
      <c r="E9" s="21">
        <f>IF(Dati!$E18="Piano aziendale ai sensi del Reg. 1305/2013",IF(Dati!$F18&gt;1000000,3000+((Dati!$F18-100000)*0.0143),0),0)</f>
        <v>0</v>
      </c>
      <c r="F9" s="19">
        <f>IF(Dati!E22="Piano aziendale ai sensi del Reg. 1305/2013",IF(Dati!F22&lt;=100000,0.03*Dati!F22,0),0)</f>
        <v>0</v>
      </c>
      <c r="G9" s="22">
        <f>IF(Dati!E22="Piano aziendale ai sensi del Reg. 1305/2013",IF(Dati!F22&gt;100000,IF(Dati!F22&lt;=1000000,(3000+((Dati!F22-100000)*(0.03-((Dati!F22/100000)/Coefficenti!C6)))),0),0),0)</f>
        <v>0</v>
      </c>
      <c r="H9" s="21">
        <f>IF(Dati!E22="Piano aziendale ai sensi del Reg. 1305/2013",IF(Dati!F22&gt;1000000,3000+((Dati!F22-100000)*0.0143),0),0)</f>
        <v>0</v>
      </c>
      <c r="I9" s="23">
        <f>IF(Dati!E26="Piano aziendale ai sensi del Reg. 1305/2013",IF(Dati!F26&lt;=100000,0.03*Dati!F26,0),0)</f>
        <v>0</v>
      </c>
      <c r="J9" s="22">
        <f>IF(Dati!E26="Piano aziendale ai sensi del Reg. 1305/2013",IF(Dati!F26&gt;100000,IF(Dati!F26&lt;=1000000,(3000+((Dati!F26-100000)*(0.03-((Dati!F26/100000)/Coefficenti!D6)))),0),0),0)</f>
        <v>0</v>
      </c>
      <c r="K9" s="21">
        <f>IF(Dati!E26="Piano aziendale ai sensi del Reg. 1305/2013",IF(Dati!F26&gt;1000000,3000+((Dati!F26-100000)*0.0143),0),0)</f>
        <v>0</v>
      </c>
      <c r="L9" s="23">
        <f>IF(Dati!E30="Piano aziendale ai sensi del Reg. 1305/2013",IF(Dati!F30&lt;=100000,0.03*Dati!F30,0),0)</f>
        <v>0</v>
      </c>
      <c r="M9" s="22">
        <f>IF(Dati!E30="Piano aziendale ai sensi del Reg. 1305/2013",IF(Dati!F30&gt;100000,IF(Dati!F30&lt;=1000000,(3000+((Dati!F30-100000)*(0.03-((Dati!F30/100000)/Coefficenti!E6)))),0),0),0)</f>
        <v>0</v>
      </c>
      <c r="N9" s="24">
        <f>IF(Dati!E30="Piano aziendale ai sensi del Reg. 1305/2013",IF(Dati!F30&gt;1000000,3000+((Dati!F30-100000)*0.0143),0),0)</f>
        <v>0</v>
      </c>
      <c r="O9" s="19">
        <f>IF(Dati!E34="Piano aziendale ai sensi del Reg. 1305/2013",IF(Dati!F34&lt;=100000,0.03*Dati!F34,0),0)</f>
        <v>0</v>
      </c>
      <c r="P9" s="22">
        <f>IF(Dati!E34="Piano aziendale ai sensi del Reg. 1305/2013",IF(Dati!F34&gt;100000,IF(Dati!F34&lt;=1000000,(3000+((Dati!F34-100000)*(0.03-((Dati!F34/100000)/Coefficenti!F6)))),0),0),0)</f>
        <v>0</v>
      </c>
      <c r="Q9" s="21">
        <f>IF(Dati!E34="Piano aziendale ai sensi del Reg. 1305/2013",IF(Dati!F34&gt;1000000,3000+((Dati!F34-100000)*0.0143),0),0)</f>
        <v>0</v>
      </c>
      <c r="R9" s="23">
        <f>IF(Dati!E36="Piano aziendale ai sensi del Reg. 1305/2013",IF(Dati!F36&lt;=100000,0.03*Dati!F36,0),0)</f>
        <v>0</v>
      </c>
      <c r="S9" s="22">
        <f>IF(Dati!E36="Piano aziendale ai sensi del Reg. 1305/2013",IF(Dati!F36&gt;100000,IF(Dati!F36&lt;=1000000,(3000+((Dati!F36-100000)*(0.03-((Dati!F36/100000)/Coefficenti!G6)))),0),0),0)</f>
        <v>0</v>
      </c>
      <c r="T9" s="21">
        <f>IF(Dati!E36="Piano aziendale ai sensi del Reg. 1305/2013",IF(Dati!F36&gt;1000000,3000+((Dati!F36-100000)*0.0143),0),0)</f>
        <v>0</v>
      </c>
    </row>
    <row r="10" spans="1:20" ht="30.75" thickBot="1" x14ac:dyDescent="0.3">
      <c r="A10" s="44">
        <v>4</v>
      </c>
      <c r="B10" s="45" t="s">
        <v>31</v>
      </c>
      <c r="C10" s="25">
        <f>IF(Dati!$F19&gt;0,IF(Dati!$F19&lt;=100000,0.02*Dati!$F19,0),0)</f>
        <v>0</v>
      </c>
      <c r="D10" s="26">
        <f>IF(Dati!$F19&gt;0,IF(Dati!$F19&gt;100000,IF(Dati!$F19&lt;=1000000,(2000+((Dati!$F19-100000)*(0.02-((Dati!$F19/100000)/Coefficenti!B7)))),0),0),0)</f>
        <v>0</v>
      </c>
      <c r="E10" s="27">
        <f>IF(Dati!$F19&gt;0,IF(Dati!$F19&gt;1000000,2000+((Dati!$F19-100000)*0.00985),0),0)</f>
        <v>0</v>
      </c>
      <c r="F10" s="25">
        <f>IF(Dati!F23&gt;0,IF(Dati!F23&lt;=100000,0.02*Dati!F23,0),0)</f>
        <v>0</v>
      </c>
      <c r="G10" s="28">
        <f>IF(Dati!F23&gt;0,IF(Dati!F23&gt;100000,IF(Dati!F23&lt;=1000000,(2000+((Dati!F23-100000)*(0.02-((Dati!F23/100000)/Coefficenti!C7)))),0),0),0)</f>
        <v>0</v>
      </c>
      <c r="H10" s="27">
        <f>IF(Dati!F23&gt;0,IF(Dati!F23&gt;1000000,2000+((Dati!F23-100000)*0.00985),0),0)</f>
        <v>0</v>
      </c>
      <c r="I10" s="29">
        <f>IF(Dati!F27&gt;0,IF(Dati!F27&lt;=100000,0.02*Dati!F27,0),0)</f>
        <v>0</v>
      </c>
      <c r="J10" s="28">
        <f>IF(Dati!F27&gt;0,IF(Dati!F27&gt;100000,IF(Dati!F27&lt;=1000000,(2000+((Dati!F27-100000)*(0.02-((Dati!F27/100000)/Coefficenti!D7)))),0),0),0)</f>
        <v>0</v>
      </c>
      <c r="K10" s="27">
        <f>IF(Dati!F27&gt;0,IF(Dati!F27&gt;1000000,2000+((Dati!F27-100000)*0.00985),0),0)</f>
        <v>0</v>
      </c>
      <c r="L10" s="29">
        <f>IF(Dati!F31&gt;0,IF(Dati!F31&lt;=100000,0.02*Dati!F31,0),0)</f>
        <v>0</v>
      </c>
      <c r="M10" s="28">
        <f>IF(Dati!F31&gt;0,IF(Dati!F31&gt;100000,IF(Dati!F31&lt;=1000000,(2000+((Dati!F31-100000)*(0.02-((Dati!F31/100000)/Coefficenti!E7)))),0),0),0)</f>
        <v>0</v>
      </c>
      <c r="N10" s="30">
        <f>IF(Dati!F31&gt;0,IF(Dati!F31&gt;1000000,2000+((Dati!F31-100000)*0.00985),0),0)</f>
        <v>0</v>
      </c>
      <c r="O10" s="25">
        <f>IF(Dati!F35&gt;0,IF(Dati!F35&lt;=100000,0.02*Dati!F35,0),0)</f>
        <v>0</v>
      </c>
      <c r="P10" s="28">
        <f>IF(Dati!F35&gt;0,IF(Dati!F35&gt;100000,IF(Dati!F35&lt;=1000000,(2000+((Dati!F35-100000)*(0.02-((Dati!F35/100000)/Coefficenti!F7)))),0),0),0)</f>
        <v>0</v>
      </c>
      <c r="Q10" s="27">
        <f>IF(Dati!F35&gt;0,IF(Dati!F35&gt;1000000,2000+((Dati!F35-100000)*0.00985),0),0)</f>
        <v>0</v>
      </c>
      <c r="R10" s="29">
        <f>IF(Dati!F37&gt;0,IF(Dati!F37&lt;=100000,0.02*Dati!F37,0),0)</f>
        <v>0</v>
      </c>
      <c r="S10" s="28">
        <f>IF(Dati!F37&gt;0,IF(Dati!F37&gt;100000,IF(Dati!F37&lt;=1000000,(2000+((Dati!F37-100000)*(0.02-((Dati!F37/100000)/Coefficenti!G7)))),0),0),0)</f>
        <v>0</v>
      </c>
      <c r="T10" s="27">
        <f>IF(Dati!F37&gt;0,IF(Dati!F37&gt;1000000,2000+((Dati!F37-100000)*0.00985),0),0)</f>
        <v>0</v>
      </c>
    </row>
    <row r="11" spans="1:20" ht="20.25" thickTop="1" thickBot="1" x14ac:dyDescent="0.3">
      <c r="A11" s="154" t="s">
        <v>32</v>
      </c>
      <c r="B11" s="155"/>
      <c r="C11" s="158">
        <f>+C7+D7+E7+C8+D8+E8+C9+D9+E9+C10+D10+E10</f>
        <v>0</v>
      </c>
      <c r="D11" s="159"/>
      <c r="E11" s="160"/>
      <c r="F11" s="158">
        <f>+F7+G7+H7+F8+G8+H8+F9+G9+H9+F10+G10+H10</f>
        <v>0</v>
      </c>
      <c r="G11" s="159"/>
      <c r="H11" s="160"/>
      <c r="I11" s="158">
        <f>+I7+J7+K7+I8+J8+K8+I9+J9+K9+I10+J10+K10</f>
        <v>0</v>
      </c>
      <c r="J11" s="159"/>
      <c r="K11" s="160"/>
      <c r="L11" s="158">
        <f>+L7+M7+N7+L8+M8+N8+L9+M9+N9+L10+M10+N10</f>
        <v>0</v>
      </c>
      <c r="M11" s="159"/>
      <c r="N11" s="160"/>
      <c r="O11" s="158">
        <f>+O7+P7+Q7+O8+P8+Q8+O9+P9+Q9+O10+P10+Q10</f>
        <v>0</v>
      </c>
      <c r="P11" s="159"/>
      <c r="Q11" s="160"/>
      <c r="R11" s="163">
        <f>+R9+S9+T9+R10+S10+T10</f>
        <v>0</v>
      </c>
      <c r="S11" s="159"/>
      <c r="T11" s="160"/>
    </row>
    <row r="12" spans="1:20" ht="19.5" thickBot="1" x14ac:dyDescent="0.3">
      <c r="A12" s="16" t="s">
        <v>33</v>
      </c>
      <c r="B12" s="17"/>
      <c r="C12" s="31"/>
      <c r="D12" s="31"/>
      <c r="E12" s="31"/>
      <c r="F12" s="161">
        <f>+C11+F11+I11+L11+O11+R11</f>
        <v>0</v>
      </c>
      <c r="G12" s="162"/>
      <c r="H12" s="31"/>
      <c r="I12" s="31"/>
      <c r="J12" s="31"/>
      <c r="K12" s="31"/>
      <c r="L12" s="31"/>
      <c r="M12" s="31"/>
      <c r="N12" s="31"/>
      <c r="O12" s="31"/>
      <c r="P12" s="31"/>
      <c r="Q12" s="31"/>
      <c r="R12" s="31"/>
      <c r="S12" s="31"/>
      <c r="T12" s="32"/>
    </row>
    <row r="13" spans="1:20" ht="15" customHeight="1" x14ac:dyDescent="0.25">
      <c r="A13" s="156" t="s">
        <v>34</v>
      </c>
      <c r="B13" s="156"/>
      <c r="C13" s="156"/>
      <c r="D13" s="156"/>
      <c r="E13" s="156"/>
      <c r="F13" s="156"/>
      <c r="G13" s="156"/>
      <c r="H13" s="156"/>
      <c r="I13" s="156"/>
      <c r="J13" s="156"/>
      <c r="K13" s="156"/>
      <c r="L13" s="156"/>
      <c r="M13" s="156"/>
      <c r="N13" s="156"/>
      <c r="O13" s="156"/>
      <c r="P13" s="156"/>
      <c r="Q13" s="156"/>
      <c r="R13" s="156"/>
      <c r="S13" s="156"/>
      <c r="T13" s="156"/>
    </row>
    <row r="14" spans="1:20" x14ac:dyDescent="0.25">
      <c r="B14" s="1"/>
    </row>
    <row r="15" spans="1:20" x14ac:dyDescent="0.25">
      <c r="A15" s="157" t="s">
        <v>35</v>
      </c>
      <c r="B15" s="157"/>
      <c r="C15" s="157"/>
      <c r="D15" s="157"/>
      <c r="E15" s="157"/>
      <c r="F15" s="157"/>
      <c r="G15" s="157"/>
      <c r="H15" s="157"/>
      <c r="I15" s="157"/>
      <c r="J15" s="157"/>
      <c r="K15" s="157"/>
      <c r="L15" s="157"/>
      <c r="M15" s="157"/>
      <c r="N15" s="157"/>
      <c r="O15" s="157"/>
      <c r="P15" s="157"/>
      <c r="Q15" s="157"/>
      <c r="R15" s="157"/>
      <c r="S15" s="157"/>
      <c r="T15" s="157"/>
    </row>
    <row r="16" spans="1:20" x14ac:dyDescent="0.25">
      <c r="A16" s="157"/>
      <c r="B16" s="157"/>
      <c r="C16" s="157"/>
      <c r="D16" s="157"/>
      <c r="E16" s="157"/>
      <c r="F16" s="157"/>
      <c r="G16" s="157"/>
      <c r="H16" s="157"/>
      <c r="I16" s="157"/>
      <c r="J16" s="157"/>
      <c r="K16" s="157"/>
      <c r="L16" s="157"/>
      <c r="M16" s="157"/>
      <c r="N16" s="157"/>
      <c r="O16" s="157"/>
      <c r="P16" s="157"/>
      <c r="Q16" s="157"/>
      <c r="R16" s="157"/>
      <c r="S16" s="157"/>
      <c r="T16" s="157"/>
    </row>
    <row r="17" spans="1:20" x14ac:dyDescent="0.25">
      <c r="A17" s="157"/>
      <c r="B17" s="157"/>
      <c r="C17" s="157"/>
      <c r="D17" s="157"/>
      <c r="E17" s="157"/>
      <c r="F17" s="157"/>
      <c r="G17" s="157"/>
      <c r="H17" s="157"/>
      <c r="I17" s="157"/>
      <c r="J17" s="157"/>
      <c r="K17" s="157"/>
      <c r="L17" s="157"/>
      <c r="M17" s="157"/>
      <c r="N17" s="157"/>
      <c r="O17" s="157"/>
      <c r="P17" s="157"/>
      <c r="Q17" s="157"/>
      <c r="R17" s="157"/>
      <c r="S17" s="157"/>
      <c r="T17" s="157"/>
    </row>
    <row r="18" spans="1:20" x14ac:dyDescent="0.25">
      <c r="A18" s="157"/>
      <c r="B18" s="157"/>
      <c r="C18" s="157"/>
      <c r="D18" s="157"/>
      <c r="E18" s="157"/>
      <c r="F18" s="157"/>
      <c r="G18" s="157"/>
      <c r="H18" s="157"/>
      <c r="I18" s="157"/>
      <c r="J18" s="157"/>
      <c r="K18" s="157"/>
      <c r="L18" s="157"/>
      <c r="M18" s="157"/>
      <c r="N18" s="157"/>
      <c r="O18" s="157"/>
      <c r="P18" s="157"/>
      <c r="Q18" s="157"/>
      <c r="R18" s="157"/>
      <c r="S18" s="157"/>
      <c r="T18" s="157"/>
    </row>
    <row r="21" spans="1:20" x14ac:dyDescent="0.25">
      <c r="E21"/>
    </row>
    <row r="22" spans="1:20" x14ac:dyDescent="0.25">
      <c r="E22"/>
    </row>
  </sheetData>
  <customSheetViews>
    <customSheetView guid="{636A49D7-19C9-4C11-8EF0-9B9EA3BA3007}" state="hidden" topLeftCell="A13">
      <selection activeCell="F9" sqref="F9"/>
      <pageMargins left="0.23622047244094491" right="0.23622047244094491" top="0.74803149606299213" bottom="0.74803149606299213" header="0.31496062992125984" footer="0.31496062992125984"/>
      <pageSetup paperSize="9" scale="60" orientation="landscape" r:id="rId1"/>
    </customSheetView>
  </customSheetViews>
  <mergeCells count="27">
    <mergeCell ref="B1:C1"/>
    <mergeCell ref="M1:N1"/>
    <mergeCell ref="O1:P1"/>
    <mergeCell ref="D1:I1"/>
    <mergeCell ref="A3:B4"/>
    <mergeCell ref="R4:T4"/>
    <mergeCell ref="C3:E3"/>
    <mergeCell ref="F3:H3"/>
    <mergeCell ref="I3:K3"/>
    <mergeCell ref="L3:N3"/>
    <mergeCell ref="O3:Q3"/>
    <mergeCell ref="R3:T3"/>
    <mergeCell ref="C4:E4"/>
    <mergeCell ref="F4:H4"/>
    <mergeCell ref="I4:K4"/>
    <mergeCell ref="L4:N4"/>
    <mergeCell ref="O4:Q4"/>
    <mergeCell ref="A11:B11"/>
    <mergeCell ref="A13:T13"/>
    <mergeCell ref="A15:T18"/>
    <mergeCell ref="C11:E11"/>
    <mergeCell ref="F11:H11"/>
    <mergeCell ref="F12:G12"/>
    <mergeCell ref="I11:K11"/>
    <mergeCell ref="L11:N11"/>
    <mergeCell ref="O11:Q11"/>
    <mergeCell ref="R11:T11"/>
  </mergeCells>
  <pageMargins left="0.23622047244094491" right="0.23622047244094491" top="0.74803149606299213" bottom="0.74803149606299213" header="0.31496062992125984" footer="0.31496062992125984"/>
  <pageSetup paperSize="9" scale="6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6"/>
  <sheetViews>
    <sheetView workbookViewId="0">
      <selection activeCell="B1" sqref="B1"/>
    </sheetView>
  </sheetViews>
  <sheetFormatPr defaultRowHeight="15" x14ac:dyDescent="0.25"/>
  <cols>
    <col min="1" max="1" width="66.42578125" bestFit="1" customWidth="1"/>
    <col min="2" max="2" width="64.85546875" bestFit="1" customWidth="1"/>
    <col min="3" max="3" width="66.42578125" bestFit="1" customWidth="1"/>
    <col min="4" max="4" width="21.42578125" bestFit="1" customWidth="1"/>
    <col min="5" max="5" width="23.28515625" bestFit="1" customWidth="1"/>
  </cols>
  <sheetData>
    <row r="1" spans="1:8" x14ac:dyDescent="0.25">
      <c r="A1" s="33" t="s">
        <v>47</v>
      </c>
      <c r="B1" s="33" t="s">
        <v>47</v>
      </c>
      <c r="C1" s="33" t="s">
        <v>47</v>
      </c>
      <c r="D1" s="33"/>
      <c r="E1" s="33"/>
      <c r="F1" s="33"/>
      <c r="G1" s="33"/>
      <c r="H1" s="33"/>
    </row>
    <row r="2" spans="1:8" x14ac:dyDescent="0.25">
      <c r="A2" s="33" t="s">
        <v>46</v>
      </c>
      <c r="B2" s="33" t="s">
        <v>46</v>
      </c>
      <c r="C2" s="33" t="s">
        <v>30</v>
      </c>
      <c r="D2" s="33"/>
      <c r="E2" s="33"/>
      <c r="F2" s="33"/>
      <c r="G2" s="33"/>
      <c r="H2" s="33"/>
    </row>
    <row r="3" spans="1:8" x14ac:dyDescent="0.25">
      <c r="A3" s="33" t="s">
        <v>30</v>
      </c>
      <c r="B3" s="33"/>
      <c r="D3" s="33"/>
      <c r="E3" s="33"/>
      <c r="F3" s="33"/>
      <c r="G3" s="33"/>
      <c r="H3" s="33"/>
    </row>
    <row r="4" spans="1:8" x14ac:dyDescent="0.25">
      <c r="A4" s="33"/>
      <c r="B4" s="33"/>
      <c r="C4" s="33"/>
      <c r="D4" s="33"/>
      <c r="E4" s="33"/>
      <c r="F4" s="33"/>
      <c r="G4" s="33"/>
      <c r="H4" s="33"/>
    </row>
    <row r="5" spans="1:8" x14ac:dyDescent="0.25">
      <c r="A5" s="33"/>
      <c r="B5" s="33"/>
      <c r="C5" s="33"/>
      <c r="D5" s="33"/>
      <c r="E5" s="33"/>
      <c r="F5" s="33"/>
      <c r="G5" s="33"/>
      <c r="H5" s="33"/>
    </row>
    <row r="6" spans="1:8" x14ac:dyDescent="0.25">
      <c r="A6" s="34" t="s">
        <v>48</v>
      </c>
      <c r="B6" s="33"/>
      <c r="C6" s="33"/>
      <c r="D6" s="33"/>
      <c r="E6" s="33"/>
      <c r="F6" s="33"/>
      <c r="G6" s="33"/>
      <c r="H6" s="33"/>
    </row>
    <row r="7" spans="1:8" x14ac:dyDescent="0.25">
      <c r="A7" s="34" t="s">
        <v>42</v>
      </c>
      <c r="B7" s="33"/>
      <c r="C7" s="33"/>
      <c r="D7" s="33"/>
      <c r="E7" s="33"/>
      <c r="F7" s="33"/>
      <c r="G7" s="33"/>
      <c r="H7" s="33"/>
    </row>
    <row r="8" spans="1:8" x14ac:dyDescent="0.25">
      <c r="A8" s="33"/>
      <c r="B8" s="33"/>
      <c r="C8" s="33"/>
      <c r="D8" s="33"/>
      <c r="E8" s="33"/>
      <c r="F8" s="33"/>
      <c r="G8" s="33"/>
      <c r="H8" s="33"/>
    </row>
    <row r="9" spans="1:8" x14ac:dyDescent="0.25">
      <c r="A9" s="33"/>
      <c r="B9" s="33"/>
      <c r="C9" s="33"/>
      <c r="D9" s="33"/>
      <c r="E9" s="33"/>
      <c r="F9" s="33"/>
      <c r="G9" s="33"/>
      <c r="H9" s="33"/>
    </row>
    <row r="10" spans="1:8" x14ac:dyDescent="0.25">
      <c r="A10" s="33"/>
      <c r="B10" s="33"/>
      <c r="C10" s="33"/>
      <c r="D10" s="33"/>
      <c r="E10" s="33"/>
      <c r="F10" s="33"/>
      <c r="G10" s="33"/>
      <c r="H10" s="33"/>
    </row>
    <row r="11" spans="1:8" x14ac:dyDescent="0.25">
      <c r="A11" s="33"/>
      <c r="B11" s="33"/>
      <c r="C11" s="33"/>
      <c r="D11" s="33"/>
      <c r="E11" s="33"/>
      <c r="F11" s="33"/>
      <c r="G11" s="33"/>
      <c r="H11" s="33"/>
    </row>
    <row r="12" spans="1:8" x14ac:dyDescent="0.25">
      <c r="A12" s="33"/>
      <c r="B12" s="33"/>
      <c r="C12" s="33"/>
      <c r="D12" s="33"/>
      <c r="E12" s="33"/>
      <c r="F12" s="33"/>
      <c r="G12" s="33"/>
      <c r="H12" s="33"/>
    </row>
    <row r="13" spans="1:8" x14ac:dyDescent="0.25">
      <c r="A13" s="33"/>
      <c r="B13" s="33"/>
      <c r="C13" s="33"/>
      <c r="D13" s="33"/>
      <c r="E13" s="33"/>
      <c r="F13" s="33"/>
      <c r="G13" s="33"/>
      <c r="H13" s="33"/>
    </row>
    <row r="14" spans="1:8" x14ac:dyDescent="0.25">
      <c r="A14" s="35" t="s">
        <v>52</v>
      </c>
      <c r="B14" s="35" t="s">
        <v>53</v>
      </c>
      <c r="C14" s="35" t="s">
        <v>54</v>
      </c>
      <c r="D14" s="35" t="s">
        <v>55</v>
      </c>
      <c r="E14" s="35" t="s">
        <v>56</v>
      </c>
      <c r="F14" s="33"/>
      <c r="G14" s="33"/>
      <c r="H14" s="36"/>
    </row>
    <row r="15" spans="1:8" x14ac:dyDescent="0.25">
      <c r="A15" s="37" t="s">
        <v>58</v>
      </c>
      <c r="B15" s="37" t="s">
        <v>59</v>
      </c>
      <c r="C15" s="37" t="s">
        <v>60</v>
      </c>
      <c r="D15" s="37" t="s">
        <v>61</v>
      </c>
      <c r="E15" s="37" t="s">
        <v>62</v>
      </c>
      <c r="F15" s="33"/>
      <c r="G15" s="33"/>
      <c r="H15" s="35" t="s">
        <v>52</v>
      </c>
    </row>
    <row r="16" spans="1:8" x14ac:dyDescent="0.25">
      <c r="A16" s="37" t="s">
        <v>63</v>
      </c>
      <c r="B16" s="37" t="s">
        <v>64</v>
      </c>
      <c r="C16" s="37" t="s">
        <v>65</v>
      </c>
      <c r="D16" s="37" t="s">
        <v>66</v>
      </c>
      <c r="E16" s="37" t="s">
        <v>67</v>
      </c>
      <c r="F16" s="33"/>
      <c r="G16" s="33"/>
      <c r="H16" s="35" t="s">
        <v>53</v>
      </c>
    </row>
    <row r="17" spans="1:8" x14ac:dyDescent="0.25">
      <c r="A17" s="37" t="s">
        <v>68</v>
      </c>
      <c r="B17" s="37" t="s">
        <v>69</v>
      </c>
      <c r="C17" s="37" t="s">
        <v>70</v>
      </c>
      <c r="D17" s="37" t="s">
        <v>71</v>
      </c>
      <c r="E17" s="37" t="s">
        <v>72</v>
      </c>
      <c r="F17" s="33"/>
      <c r="G17" s="33"/>
      <c r="H17" s="35" t="s">
        <v>54</v>
      </c>
    </row>
    <row r="18" spans="1:8" x14ac:dyDescent="0.25">
      <c r="A18" s="37" t="s">
        <v>73</v>
      </c>
      <c r="B18" s="37" t="s">
        <v>74</v>
      </c>
      <c r="C18" s="37" t="s">
        <v>75</v>
      </c>
      <c r="D18" s="37" t="s">
        <v>76</v>
      </c>
      <c r="E18" s="37" t="s">
        <v>77</v>
      </c>
      <c r="F18" s="33"/>
      <c r="G18" s="33"/>
      <c r="H18" s="35" t="s">
        <v>55</v>
      </c>
    </row>
    <row r="19" spans="1:8" x14ac:dyDescent="0.25">
      <c r="A19" s="37" t="s">
        <v>78</v>
      </c>
      <c r="B19" s="37" t="s">
        <v>79</v>
      </c>
      <c r="C19" s="37" t="s">
        <v>80</v>
      </c>
      <c r="D19" s="37" t="s">
        <v>81</v>
      </c>
      <c r="E19" s="37" t="s">
        <v>82</v>
      </c>
      <c r="F19" s="33"/>
      <c r="G19" s="33"/>
      <c r="H19" s="35" t="s">
        <v>56</v>
      </c>
    </row>
    <row r="20" spans="1:8" x14ac:dyDescent="0.25">
      <c r="A20" s="37" t="s">
        <v>83</v>
      </c>
      <c r="B20" s="37" t="s">
        <v>84</v>
      </c>
      <c r="C20" s="37" t="s">
        <v>85</v>
      </c>
      <c r="D20" s="37" t="s">
        <v>86</v>
      </c>
      <c r="E20" s="37" t="s">
        <v>87</v>
      </c>
      <c r="F20" s="33"/>
      <c r="G20" s="33"/>
      <c r="H20" s="33"/>
    </row>
    <row r="21" spans="1:8" x14ac:dyDescent="0.25">
      <c r="A21" s="37" t="s">
        <v>88</v>
      </c>
      <c r="B21" s="37" t="s">
        <v>89</v>
      </c>
      <c r="C21" s="37" t="s">
        <v>90</v>
      </c>
      <c r="D21" s="37" t="s">
        <v>91</v>
      </c>
      <c r="E21" s="37" t="s">
        <v>92</v>
      </c>
      <c r="F21" s="33"/>
      <c r="G21" s="33"/>
      <c r="H21" s="33"/>
    </row>
    <row r="22" spans="1:8" x14ac:dyDescent="0.25">
      <c r="A22" s="37" t="s">
        <v>93</v>
      </c>
      <c r="B22" s="37" t="s">
        <v>94</v>
      </c>
      <c r="C22" s="37" t="s">
        <v>95</v>
      </c>
      <c r="D22" s="37" t="s">
        <v>96</v>
      </c>
      <c r="E22" s="37" t="s">
        <v>97</v>
      </c>
      <c r="F22" s="33"/>
      <c r="G22" s="33"/>
      <c r="H22" s="33"/>
    </row>
    <row r="23" spans="1:8" x14ac:dyDescent="0.25">
      <c r="A23" s="37" t="s">
        <v>98</v>
      </c>
      <c r="B23" s="37" t="s">
        <v>99</v>
      </c>
      <c r="C23" s="37" t="s">
        <v>100</v>
      </c>
      <c r="D23" s="37" t="s">
        <v>101</v>
      </c>
      <c r="E23" s="37" t="s">
        <v>102</v>
      </c>
      <c r="F23" s="33"/>
      <c r="G23" s="33"/>
      <c r="H23" s="33"/>
    </row>
    <row r="24" spans="1:8" x14ac:dyDescent="0.25">
      <c r="A24" s="37" t="s">
        <v>103</v>
      </c>
      <c r="B24" s="37" t="s">
        <v>104</v>
      </c>
      <c r="C24" s="37" t="s">
        <v>105</v>
      </c>
      <c r="D24" s="37" t="s">
        <v>106</v>
      </c>
      <c r="E24" s="37" t="s">
        <v>107</v>
      </c>
      <c r="F24" s="33"/>
      <c r="G24" s="33"/>
      <c r="H24" s="33"/>
    </row>
    <row r="25" spans="1:8" x14ac:dyDescent="0.25">
      <c r="A25" s="37" t="s">
        <v>108</v>
      </c>
      <c r="B25" s="37" t="s">
        <v>53</v>
      </c>
      <c r="C25" s="37" t="s">
        <v>109</v>
      </c>
      <c r="D25" s="37" t="s">
        <v>110</v>
      </c>
      <c r="E25" s="37" t="s">
        <v>111</v>
      </c>
      <c r="F25" s="33"/>
      <c r="G25" s="33"/>
      <c r="H25" s="33"/>
    </row>
    <row r="26" spans="1:8" x14ac:dyDescent="0.25">
      <c r="A26" s="37" t="s">
        <v>112</v>
      </c>
      <c r="B26" s="37" t="s">
        <v>113</v>
      </c>
      <c r="C26" s="37" t="s">
        <v>114</v>
      </c>
      <c r="D26" s="37" t="s">
        <v>115</v>
      </c>
      <c r="E26" s="37" t="s">
        <v>116</v>
      </c>
      <c r="F26" s="33"/>
      <c r="G26" s="33"/>
      <c r="H26" s="33"/>
    </row>
    <row r="27" spans="1:8" x14ac:dyDescent="0.25">
      <c r="A27" s="37" t="s">
        <v>117</v>
      </c>
      <c r="B27" s="37" t="s">
        <v>118</v>
      </c>
      <c r="C27" s="37" t="s">
        <v>119</v>
      </c>
      <c r="D27" s="37" t="s">
        <v>120</v>
      </c>
      <c r="E27" s="37" t="s">
        <v>121</v>
      </c>
      <c r="F27" s="33"/>
      <c r="G27" s="33"/>
      <c r="H27" s="33"/>
    </row>
    <row r="28" spans="1:8" x14ac:dyDescent="0.25">
      <c r="A28" s="37" t="s">
        <v>122</v>
      </c>
      <c r="B28" s="37" t="s">
        <v>123</v>
      </c>
      <c r="C28" s="37" t="s">
        <v>124</v>
      </c>
      <c r="D28" s="37" t="s">
        <v>125</v>
      </c>
      <c r="E28" s="37" t="s">
        <v>126</v>
      </c>
      <c r="F28" s="33"/>
      <c r="G28" s="33"/>
      <c r="H28" s="33"/>
    </row>
    <row r="29" spans="1:8" x14ac:dyDescent="0.25">
      <c r="A29" s="37" t="s">
        <v>127</v>
      </c>
      <c r="B29" s="37" t="s">
        <v>128</v>
      </c>
      <c r="C29" s="37" t="s">
        <v>129</v>
      </c>
      <c r="D29" s="37" t="s">
        <v>130</v>
      </c>
      <c r="E29" s="37" t="s">
        <v>131</v>
      </c>
      <c r="F29" s="33"/>
      <c r="G29" s="33"/>
      <c r="H29" s="33"/>
    </row>
    <row r="30" spans="1:8" x14ac:dyDescent="0.25">
      <c r="A30" s="37" t="s">
        <v>132</v>
      </c>
      <c r="B30" s="37" t="s">
        <v>133</v>
      </c>
      <c r="C30" s="37" t="s">
        <v>134</v>
      </c>
      <c r="D30" s="37" t="s">
        <v>135</v>
      </c>
      <c r="E30" s="37" t="s">
        <v>136</v>
      </c>
      <c r="F30" s="33"/>
      <c r="G30" s="33"/>
      <c r="H30" s="33"/>
    </row>
    <row r="31" spans="1:8" x14ac:dyDescent="0.25">
      <c r="A31" s="37" t="s">
        <v>137</v>
      </c>
      <c r="B31" s="37" t="s">
        <v>138</v>
      </c>
      <c r="C31" s="37" t="s">
        <v>139</v>
      </c>
      <c r="D31" s="37" t="s">
        <v>140</v>
      </c>
      <c r="E31" s="37" t="s">
        <v>141</v>
      </c>
      <c r="F31" s="33"/>
      <c r="G31" s="33"/>
      <c r="H31" s="33"/>
    </row>
    <row r="32" spans="1:8" x14ac:dyDescent="0.25">
      <c r="A32" s="37" t="s">
        <v>142</v>
      </c>
      <c r="B32" s="37" t="s">
        <v>143</v>
      </c>
      <c r="C32" s="37" t="s">
        <v>144</v>
      </c>
      <c r="D32" s="37" t="s">
        <v>145</v>
      </c>
      <c r="E32" s="37" t="s">
        <v>146</v>
      </c>
      <c r="F32" s="33"/>
      <c r="G32" s="33"/>
      <c r="H32" s="33"/>
    </row>
    <row r="33" spans="1:8" x14ac:dyDescent="0.25">
      <c r="A33" s="37" t="s">
        <v>147</v>
      </c>
      <c r="B33" s="37" t="s">
        <v>148</v>
      </c>
      <c r="C33" s="37" t="s">
        <v>149</v>
      </c>
      <c r="D33" s="37" t="s">
        <v>150</v>
      </c>
      <c r="E33" s="37" t="s">
        <v>151</v>
      </c>
      <c r="F33" s="33"/>
      <c r="G33" s="33"/>
      <c r="H33" s="33"/>
    </row>
    <row r="34" spans="1:8" x14ac:dyDescent="0.25">
      <c r="A34" s="37" t="s">
        <v>152</v>
      </c>
      <c r="B34" s="37" t="s">
        <v>153</v>
      </c>
      <c r="C34" s="37" t="s">
        <v>154</v>
      </c>
      <c r="D34" s="37" t="s">
        <v>155</v>
      </c>
      <c r="E34" s="37" t="s">
        <v>156</v>
      </c>
      <c r="F34" s="33"/>
      <c r="G34" s="33"/>
      <c r="H34" s="33"/>
    </row>
    <row r="35" spans="1:8" x14ac:dyDescent="0.25">
      <c r="A35" s="37" t="s">
        <v>157</v>
      </c>
      <c r="B35" s="37" t="s">
        <v>158</v>
      </c>
      <c r="C35" s="37" t="s">
        <v>159</v>
      </c>
      <c r="D35" s="37" t="s">
        <v>160</v>
      </c>
      <c r="E35" s="37" t="s">
        <v>161</v>
      </c>
      <c r="F35" s="33"/>
      <c r="G35" s="33"/>
      <c r="H35" s="33"/>
    </row>
    <row r="36" spans="1:8" x14ac:dyDescent="0.25">
      <c r="A36" s="37" t="s">
        <v>162</v>
      </c>
      <c r="B36" s="37" t="s">
        <v>163</v>
      </c>
      <c r="C36" s="37" t="s">
        <v>164</v>
      </c>
      <c r="D36" s="37" t="s">
        <v>165</v>
      </c>
      <c r="E36" s="37" t="s">
        <v>166</v>
      </c>
      <c r="F36" s="33"/>
      <c r="G36" s="33"/>
      <c r="H36" s="33"/>
    </row>
    <row r="37" spans="1:8" x14ac:dyDescent="0.25">
      <c r="A37" s="37" t="s">
        <v>167</v>
      </c>
      <c r="B37" s="37" t="s">
        <v>168</v>
      </c>
      <c r="C37" s="37" t="s">
        <v>169</v>
      </c>
      <c r="D37" s="37" t="s">
        <v>170</v>
      </c>
      <c r="E37" s="37" t="s">
        <v>171</v>
      </c>
      <c r="F37" s="33"/>
      <c r="G37" s="33"/>
      <c r="H37" s="33"/>
    </row>
    <row r="38" spans="1:8" x14ac:dyDescent="0.25">
      <c r="A38" s="37" t="s">
        <v>172</v>
      </c>
      <c r="B38" s="37" t="s">
        <v>173</v>
      </c>
      <c r="C38" s="37" t="s">
        <v>174</v>
      </c>
      <c r="D38" s="37" t="s">
        <v>175</v>
      </c>
      <c r="E38" s="37" t="s">
        <v>176</v>
      </c>
      <c r="F38" s="33"/>
      <c r="G38" s="33"/>
      <c r="H38" s="33"/>
    </row>
    <row r="39" spans="1:8" x14ac:dyDescent="0.25">
      <c r="A39" s="37" t="s">
        <v>177</v>
      </c>
      <c r="B39" s="37" t="s">
        <v>178</v>
      </c>
      <c r="C39" s="37" t="s">
        <v>179</v>
      </c>
      <c r="D39" s="37" t="s">
        <v>180</v>
      </c>
      <c r="E39" s="37" t="s">
        <v>181</v>
      </c>
      <c r="F39" s="33"/>
      <c r="G39" s="33"/>
      <c r="H39" s="33"/>
    </row>
    <row r="40" spans="1:8" x14ac:dyDescent="0.25">
      <c r="A40" s="37" t="s">
        <v>182</v>
      </c>
      <c r="B40" s="37" t="s">
        <v>183</v>
      </c>
      <c r="C40" s="37" t="s">
        <v>184</v>
      </c>
      <c r="D40" s="37" t="s">
        <v>185</v>
      </c>
      <c r="E40" s="37" t="s">
        <v>186</v>
      </c>
      <c r="F40" s="33"/>
      <c r="G40" s="33"/>
      <c r="H40" s="33"/>
    </row>
    <row r="41" spans="1:8" x14ac:dyDescent="0.25">
      <c r="A41" s="37" t="s">
        <v>187</v>
      </c>
      <c r="B41" s="37" t="s">
        <v>188</v>
      </c>
      <c r="C41" s="37" t="s">
        <v>189</v>
      </c>
      <c r="D41" s="37" t="s">
        <v>190</v>
      </c>
      <c r="E41" s="37" t="s">
        <v>191</v>
      </c>
      <c r="F41" s="33"/>
      <c r="G41" s="33"/>
      <c r="H41" s="33"/>
    </row>
    <row r="42" spans="1:8" x14ac:dyDescent="0.25">
      <c r="A42" s="37" t="s">
        <v>192</v>
      </c>
      <c r="B42" s="37" t="s">
        <v>193</v>
      </c>
      <c r="C42" s="37" t="s">
        <v>194</v>
      </c>
      <c r="D42" s="37" t="s">
        <v>195</v>
      </c>
      <c r="E42" s="37" t="s">
        <v>196</v>
      </c>
      <c r="F42" s="33"/>
      <c r="G42" s="33"/>
      <c r="H42" s="33"/>
    </row>
    <row r="43" spans="1:8" x14ac:dyDescent="0.25">
      <c r="A43" s="37" t="s">
        <v>197</v>
      </c>
      <c r="B43" s="37" t="s">
        <v>198</v>
      </c>
      <c r="C43" s="37" t="s">
        <v>199</v>
      </c>
      <c r="D43" s="37" t="s">
        <v>200</v>
      </c>
      <c r="E43" s="37" t="s">
        <v>201</v>
      </c>
      <c r="F43" s="33"/>
      <c r="G43" s="33"/>
      <c r="H43" s="33"/>
    </row>
    <row r="44" spans="1:8" x14ac:dyDescent="0.25">
      <c r="A44" s="37" t="s">
        <v>202</v>
      </c>
      <c r="B44" s="37" t="s">
        <v>203</v>
      </c>
      <c r="C44" s="37" t="s">
        <v>204</v>
      </c>
      <c r="D44" s="37" t="s">
        <v>205</v>
      </c>
      <c r="E44" s="37" t="s">
        <v>206</v>
      </c>
      <c r="F44" s="33"/>
      <c r="G44" s="33"/>
      <c r="H44" s="33"/>
    </row>
    <row r="45" spans="1:8" x14ac:dyDescent="0.25">
      <c r="A45" s="37" t="s">
        <v>207</v>
      </c>
      <c r="B45" s="37" t="s">
        <v>208</v>
      </c>
      <c r="C45" s="37" t="s">
        <v>209</v>
      </c>
      <c r="D45" s="37" t="s">
        <v>210</v>
      </c>
      <c r="E45" s="37" t="s">
        <v>211</v>
      </c>
      <c r="F45" s="33"/>
      <c r="G45" s="33"/>
      <c r="H45" s="33"/>
    </row>
    <row r="46" spans="1:8" x14ac:dyDescent="0.25">
      <c r="A46" s="37" t="s">
        <v>212</v>
      </c>
      <c r="B46" s="37" t="s">
        <v>213</v>
      </c>
      <c r="C46" s="37" t="s">
        <v>214</v>
      </c>
      <c r="D46" s="37" t="s">
        <v>215</v>
      </c>
      <c r="E46" s="37" t="s">
        <v>216</v>
      </c>
      <c r="F46" s="33"/>
      <c r="G46" s="33"/>
      <c r="H46" s="33"/>
    </row>
    <row r="47" spans="1:8" x14ac:dyDescent="0.25">
      <c r="A47" s="37" t="s">
        <v>217</v>
      </c>
      <c r="B47" s="37" t="s">
        <v>218</v>
      </c>
      <c r="C47" s="37" t="s">
        <v>219</v>
      </c>
      <c r="D47" s="37" t="s">
        <v>220</v>
      </c>
      <c r="E47" s="37" t="s">
        <v>221</v>
      </c>
      <c r="F47" s="33"/>
      <c r="G47" s="33"/>
      <c r="H47" s="33"/>
    </row>
    <row r="48" spans="1:8" x14ac:dyDescent="0.25">
      <c r="A48" s="37" t="s">
        <v>222</v>
      </c>
      <c r="B48" s="33"/>
      <c r="C48" s="37" t="s">
        <v>223</v>
      </c>
      <c r="D48" s="37" t="s">
        <v>224</v>
      </c>
      <c r="E48" s="37" t="s">
        <v>225</v>
      </c>
      <c r="F48" s="33"/>
      <c r="G48" s="33"/>
      <c r="H48" s="33"/>
    </row>
    <row r="49" spans="1:8" x14ac:dyDescent="0.25">
      <c r="A49" s="37" t="s">
        <v>226</v>
      </c>
      <c r="B49" s="33"/>
      <c r="C49" s="37" t="s">
        <v>227</v>
      </c>
      <c r="D49" s="37" t="s">
        <v>228</v>
      </c>
      <c r="E49" s="37" t="s">
        <v>229</v>
      </c>
      <c r="F49" s="33"/>
      <c r="G49" s="33"/>
      <c r="H49" s="33"/>
    </row>
    <row r="50" spans="1:8" x14ac:dyDescent="0.25">
      <c r="A50" s="37" t="s">
        <v>230</v>
      </c>
      <c r="B50" s="33"/>
      <c r="C50" s="37" t="s">
        <v>231</v>
      </c>
      <c r="D50" s="37" t="s">
        <v>232</v>
      </c>
      <c r="E50" s="37" t="s">
        <v>233</v>
      </c>
      <c r="F50" s="33"/>
      <c r="G50" s="33"/>
      <c r="H50" s="33"/>
    </row>
    <row r="51" spans="1:8" x14ac:dyDescent="0.25">
      <c r="A51" s="37" t="s">
        <v>234</v>
      </c>
      <c r="B51" s="33"/>
      <c r="C51" s="37" t="s">
        <v>235</v>
      </c>
      <c r="D51" s="37" t="s">
        <v>236</v>
      </c>
      <c r="E51" s="37" t="s">
        <v>237</v>
      </c>
      <c r="F51" s="33"/>
      <c r="G51" s="33"/>
      <c r="H51" s="33"/>
    </row>
    <row r="52" spans="1:8" x14ac:dyDescent="0.25">
      <c r="A52" s="37" t="s">
        <v>52</v>
      </c>
      <c r="B52" s="33"/>
      <c r="C52" s="37" t="s">
        <v>238</v>
      </c>
      <c r="D52" s="37" t="s">
        <v>239</v>
      </c>
      <c r="E52" s="37" t="s">
        <v>240</v>
      </c>
      <c r="F52" s="33"/>
      <c r="G52" s="33"/>
      <c r="H52" s="33"/>
    </row>
    <row r="53" spans="1:8" x14ac:dyDescent="0.25">
      <c r="A53" s="37" t="s">
        <v>241</v>
      </c>
      <c r="B53" s="33"/>
      <c r="C53" s="37" t="s">
        <v>242</v>
      </c>
      <c r="D53" s="37" t="s">
        <v>243</v>
      </c>
      <c r="E53" s="37" t="s">
        <v>244</v>
      </c>
      <c r="F53" s="33"/>
      <c r="G53" s="33"/>
      <c r="H53" s="33"/>
    </row>
    <row r="54" spans="1:8" x14ac:dyDescent="0.25">
      <c r="A54" s="37" t="s">
        <v>245</v>
      </c>
      <c r="B54" s="33"/>
      <c r="C54" s="37" t="s">
        <v>246</v>
      </c>
      <c r="D54" s="37" t="s">
        <v>247</v>
      </c>
      <c r="E54" s="37" t="s">
        <v>248</v>
      </c>
      <c r="F54" s="33"/>
      <c r="G54" s="33"/>
      <c r="H54" s="33"/>
    </row>
    <row r="55" spans="1:8" x14ac:dyDescent="0.25">
      <c r="A55" s="37" t="s">
        <v>249</v>
      </c>
      <c r="B55" s="33"/>
      <c r="C55" s="37" t="s">
        <v>250</v>
      </c>
      <c r="D55" s="37" t="s">
        <v>251</v>
      </c>
      <c r="E55" s="37" t="s">
        <v>252</v>
      </c>
      <c r="F55" s="33"/>
      <c r="G55" s="33"/>
      <c r="H55" s="33"/>
    </row>
    <row r="56" spans="1:8" x14ac:dyDescent="0.25">
      <c r="A56" s="37" t="s">
        <v>253</v>
      </c>
      <c r="B56" s="33"/>
      <c r="C56" s="37" t="s">
        <v>254</v>
      </c>
      <c r="D56" s="37" t="s">
        <v>255</v>
      </c>
      <c r="E56" s="37" t="s">
        <v>256</v>
      </c>
      <c r="F56" s="33"/>
      <c r="G56" s="33"/>
      <c r="H56" s="33"/>
    </row>
    <row r="57" spans="1:8" x14ac:dyDescent="0.25">
      <c r="A57" s="37" t="s">
        <v>257</v>
      </c>
      <c r="B57" s="33"/>
      <c r="C57" s="37" t="s">
        <v>258</v>
      </c>
      <c r="D57" s="37" t="s">
        <v>259</v>
      </c>
      <c r="E57" s="37" t="s">
        <v>260</v>
      </c>
      <c r="F57" s="33"/>
      <c r="G57" s="33"/>
      <c r="H57" s="33"/>
    </row>
    <row r="58" spans="1:8" x14ac:dyDescent="0.25">
      <c r="A58" s="37" t="s">
        <v>261</v>
      </c>
      <c r="B58" s="33"/>
      <c r="C58" s="37" t="s">
        <v>262</v>
      </c>
      <c r="D58" s="37" t="s">
        <v>263</v>
      </c>
      <c r="E58" s="37" t="s">
        <v>264</v>
      </c>
      <c r="F58" s="33"/>
      <c r="G58" s="33"/>
      <c r="H58" s="33"/>
    </row>
    <row r="59" spans="1:8" x14ac:dyDescent="0.25">
      <c r="A59" s="37" t="s">
        <v>265</v>
      </c>
      <c r="B59" s="33"/>
      <c r="C59" s="37" t="s">
        <v>266</v>
      </c>
      <c r="D59" s="37" t="s">
        <v>267</v>
      </c>
      <c r="E59" s="37" t="s">
        <v>268</v>
      </c>
      <c r="F59" s="33"/>
      <c r="G59" s="33"/>
      <c r="H59" s="33"/>
    </row>
    <row r="60" spans="1:8" x14ac:dyDescent="0.25">
      <c r="A60" s="37" t="s">
        <v>269</v>
      </c>
      <c r="B60" s="33"/>
      <c r="C60" s="37" t="s">
        <v>270</v>
      </c>
      <c r="D60" s="37" t="s">
        <v>271</v>
      </c>
      <c r="E60" s="37" t="s">
        <v>272</v>
      </c>
      <c r="F60" s="33"/>
      <c r="G60" s="33"/>
      <c r="H60" s="33"/>
    </row>
    <row r="61" spans="1:8" x14ac:dyDescent="0.25">
      <c r="A61" s="37" t="s">
        <v>273</v>
      </c>
      <c r="B61" s="33"/>
      <c r="C61" s="37" t="s">
        <v>274</v>
      </c>
      <c r="D61" s="37" t="s">
        <v>275</v>
      </c>
      <c r="E61" s="37" t="s">
        <v>276</v>
      </c>
      <c r="F61" s="33"/>
      <c r="G61" s="33"/>
      <c r="H61" s="33"/>
    </row>
    <row r="62" spans="1:8" x14ac:dyDescent="0.25">
      <c r="A62" s="37" t="s">
        <v>277</v>
      </c>
      <c r="B62" s="33"/>
      <c r="C62" s="37" t="s">
        <v>278</v>
      </c>
      <c r="D62" s="37" t="s">
        <v>279</v>
      </c>
      <c r="E62" s="37" t="s">
        <v>280</v>
      </c>
      <c r="F62" s="33"/>
      <c r="G62" s="33"/>
      <c r="H62" s="33"/>
    </row>
    <row r="63" spans="1:8" x14ac:dyDescent="0.25">
      <c r="A63" s="37" t="s">
        <v>281</v>
      </c>
      <c r="B63" s="33"/>
      <c r="C63" s="37" t="s">
        <v>282</v>
      </c>
      <c r="D63" s="37" t="s">
        <v>283</v>
      </c>
      <c r="E63" s="37" t="s">
        <v>284</v>
      </c>
      <c r="F63" s="33"/>
      <c r="G63" s="33"/>
      <c r="H63" s="33"/>
    </row>
    <row r="64" spans="1:8" x14ac:dyDescent="0.25">
      <c r="A64" s="37" t="s">
        <v>285</v>
      </c>
      <c r="B64" s="33"/>
      <c r="C64" s="37" t="s">
        <v>286</v>
      </c>
      <c r="D64" s="37" t="s">
        <v>287</v>
      </c>
      <c r="E64" s="37" t="s">
        <v>288</v>
      </c>
      <c r="F64" s="33"/>
      <c r="G64" s="33"/>
      <c r="H64" s="33"/>
    </row>
    <row r="65" spans="1:8" x14ac:dyDescent="0.25">
      <c r="A65" s="37" t="s">
        <v>289</v>
      </c>
      <c r="B65" s="33"/>
      <c r="C65" s="37" t="s">
        <v>290</v>
      </c>
      <c r="D65" s="37" t="s">
        <v>291</v>
      </c>
      <c r="E65" s="37" t="s">
        <v>292</v>
      </c>
      <c r="F65" s="33"/>
      <c r="G65" s="33"/>
      <c r="H65" s="33"/>
    </row>
    <row r="66" spans="1:8" x14ac:dyDescent="0.25">
      <c r="A66" s="37" t="s">
        <v>293</v>
      </c>
      <c r="B66" s="33"/>
      <c r="C66" s="37" t="s">
        <v>294</v>
      </c>
      <c r="D66" s="37" t="s">
        <v>295</v>
      </c>
      <c r="E66" s="37" t="s">
        <v>296</v>
      </c>
      <c r="F66" s="33"/>
      <c r="G66" s="33"/>
      <c r="H66" s="33"/>
    </row>
    <row r="67" spans="1:8" x14ac:dyDescent="0.25">
      <c r="A67" s="37" t="s">
        <v>297</v>
      </c>
      <c r="B67" s="33"/>
      <c r="C67" s="37" t="s">
        <v>298</v>
      </c>
      <c r="D67" s="37" t="s">
        <v>299</v>
      </c>
      <c r="E67" s="37" t="s">
        <v>300</v>
      </c>
      <c r="F67" s="33"/>
      <c r="G67" s="33"/>
      <c r="H67" s="33"/>
    </row>
    <row r="68" spans="1:8" x14ac:dyDescent="0.25">
      <c r="A68" s="37" t="s">
        <v>301</v>
      </c>
      <c r="B68" s="33"/>
      <c r="C68" s="37" t="s">
        <v>302</v>
      </c>
      <c r="D68" s="37" t="s">
        <v>303</v>
      </c>
      <c r="E68" s="37" t="s">
        <v>304</v>
      </c>
      <c r="F68" s="33"/>
      <c r="G68" s="33"/>
      <c r="H68" s="33"/>
    </row>
    <row r="69" spans="1:8" x14ac:dyDescent="0.25">
      <c r="A69" s="37" t="s">
        <v>305</v>
      </c>
      <c r="B69" s="33"/>
      <c r="C69" s="37" t="s">
        <v>306</v>
      </c>
      <c r="D69" s="37" t="s">
        <v>307</v>
      </c>
      <c r="E69" s="37" t="s">
        <v>308</v>
      </c>
      <c r="F69" s="33"/>
      <c r="G69" s="33"/>
      <c r="H69" s="33"/>
    </row>
    <row r="70" spans="1:8" x14ac:dyDescent="0.25">
      <c r="A70" s="37" t="s">
        <v>309</v>
      </c>
      <c r="B70" s="33"/>
      <c r="C70" s="37" t="s">
        <v>310</v>
      </c>
      <c r="D70" s="37" t="s">
        <v>311</v>
      </c>
      <c r="E70" s="37" t="s">
        <v>312</v>
      </c>
      <c r="F70" s="33"/>
      <c r="G70" s="33"/>
      <c r="H70" s="33"/>
    </row>
    <row r="71" spans="1:8" x14ac:dyDescent="0.25">
      <c r="A71" s="37" t="s">
        <v>313</v>
      </c>
      <c r="B71" s="33"/>
      <c r="C71" s="37" t="s">
        <v>314</v>
      </c>
      <c r="D71" s="37" t="s">
        <v>315</v>
      </c>
      <c r="E71" s="37" t="s">
        <v>316</v>
      </c>
      <c r="F71" s="33"/>
      <c r="G71" s="33"/>
      <c r="H71" s="33"/>
    </row>
    <row r="72" spans="1:8" x14ac:dyDescent="0.25">
      <c r="A72" s="37" t="s">
        <v>317</v>
      </c>
      <c r="B72" s="33"/>
      <c r="C72" s="37" t="s">
        <v>318</v>
      </c>
      <c r="D72" s="37" t="s">
        <v>319</v>
      </c>
      <c r="E72" s="37" t="s">
        <v>320</v>
      </c>
      <c r="F72" s="33"/>
      <c r="G72" s="33"/>
      <c r="H72" s="33"/>
    </row>
    <row r="73" spans="1:8" x14ac:dyDescent="0.25">
      <c r="A73" s="37" t="s">
        <v>321</v>
      </c>
      <c r="B73" s="33"/>
      <c r="C73" s="37" t="s">
        <v>54</v>
      </c>
      <c r="D73" s="37" t="s">
        <v>322</v>
      </c>
      <c r="E73" s="37" t="s">
        <v>56</v>
      </c>
      <c r="F73" s="33"/>
      <c r="G73" s="33"/>
      <c r="H73" s="33"/>
    </row>
    <row r="74" spans="1:8" x14ac:dyDescent="0.25">
      <c r="A74" s="37" t="s">
        <v>323</v>
      </c>
      <c r="B74" s="33"/>
      <c r="C74" s="37" t="s">
        <v>324</v>
      </c>
      <c r="D74" s="37" t="s">
        <v>325</v>
      </c>
      <c r="E74" s="37" t="s">
        <v>326</v>
      </c>
      <c r="F74" s="33"/>
      <c r="G74" s="33"/>
      <c r="H74" s="33"/>
    </row>
    <row r="75" spans="1:8" x14ac:dyDescent="0.25">
      <c r="A75" s="37" t="s">
        <v>327</v>
      </c>
      <c r="B75" s="33"/>
      <c r="C75" s="37" t="s">
        <v>328</v>
      </c>
      <c r="D75" s="37" t="s">
        <v>329</v>
      </c>
      <c r="E75" s="33"/>
      <c r="F75" s="33"/>
      <c r="G75" s="33"/>
      <c r="H75" s="33"/>
    </row>
    <row r="76" spans="1:8" x14ac:dyDescent="0.25">
      <c r="A76" s="37" t="s">
        <v>330</v>
      </c>
      <c r="B76" s="33"/>
      <c r="C76" s="37" t="s">
        <v>331</v>
      </c>
      <c r="D76" s="37" t="s">
        <v>332</v>
      </c>
      <c r="E76" s="33"/>
      <c r="F76" s="33"/>
      <c r="G76" s="33"/>
      <c r="H76" s="33"/>
    </row>
    <row r="77" spans="1:8" x14ac:dyDescent="0.25">
      <c r="A77" s="37" t="s">
        <v>333</v>
      </c>
      <c r="B77" s="33"/>
      <c r="C77" s="37" t="s">
        <v>334</v>
      </c>
      <c r="D77" s="37" t="s">
        <v>335</v>
      </c>
      <c r="E77" s="33"/>
      <c r="F77" s="33"/>
      <c r="G77" s="33"/>
      <c r="H77" s="33"/>
    </row>
    <row r="78" spans="1:8" x14ac:dyDescent="0.25">
      <c r="A78" s="37" t="s">
        <v>336</v>
      </c>
      <c r="B78" s="33"/>
      <c r="C78" s="37" t="s">
        <v>337</v>
      </c>
      <c r="D78" s="37" t="s">
        <v>338</v>
      </c>
      <c r="E78" s="33"/>
      <c r="F78" s="33"/>
      <c r="G78" s="33"/>
      <c r="H78" s="33"/>
    </row>
    <row r="79" spans="1:8" x14ac:dyDescent="0.25">
      <c r="A79" s="37" t="s">
        <v>339</v>
      </c>
      <c r="B79" s="33"/>
      <c r="C79" s="37" t="s">
        <v>340</v>
      </c>
      <c r="D79" s="37" t="s">
        <v>341</v>
      </c>
      <c r="E79" s="33"/>
      <c r="F79" s="33"/>
      <c r="G79" s="33"/>
      <c r="H79" s="33"/>
    </row>
    <row r="80" spans="1:8" x14ac:dyDescent="0.25">
      <c r="A80" s="37" t="s">
        <v>342</v>
      </c>
      <c r="B80" s="33"/>
      <c r="C80" s="37" t="s">
        <v>343</v>
      </c>
      <c r="D80" s="37" t="s">
        <v>344</v>
      </c>
      <c r="E80" s="33"/>
      <c r="F80" s="33"/>
      <c r="G80" s="33"/>
      <c r="H80" s="33"/>
    </row>
    <row r="81" spans="1:8" x14ac:dyDescent="0.25">
      <c r="A81" s="37" t="s">
        <v>345</v>
      </c>
      <c r="B81" s="33"/>
      <c r="C81" s="37" t="s">
        <v>346</v>
      </c>
      <c r="D81" s="37" t="s">
        <v>347</v>
      </c>
      <c r="E81" s="33"/>
      <c r="F81" s="33"/>
      <c r="G81" s="33"/>
      <c r="H81" s="33"/>
    </row>
    <row r="82" spans="1:8" x14ac:dyDescent="0.25">
      <c r="A82" s="37" t="s">
        <v>348</v>
      </c>
      <c r="B82" s="33"/>
      <c r="C82" s="37" t="s">
        <v>349</v>
      </c>
      <c r="D82" s="37" t="s">
        <v>350</v>
      </c>
      <c r="E82" s="33"/>
      <c r="F82" s="33"/>
      <c r="G82" s="33"/>
      <c r="H82" s="33"/>
    </row>
    <row r="83" spans="1:8" x14ac:dyDescent="0.25">
      <c r="A83" s="37" t="s">
        <v>351</v>
      </c>
      <c r="B83" s="33"/>
      <c r="C83" s="37" t="s">
        <v>352</v>
      </c>
      <c r="D83" s="37" t="s">
        <v>353</v>
      </c>
      <c r="E83" s="33"/>
      <c r="F83" s="33"/>
      <c r="G83" s="33"/>
      <c r="H83" s="33"/>
    </row>
    <row r="84" spans="1:8" x14ac:dyDescent="0.25">
      <c r="A84" s="37" t="s">
        <v>354</v>
      </c>
      <c r="B84" s="33"/>
      <c r="C84" s="37" t="s">
        <v>355</v>
      </c>
      <c r="D84" s="37" t="s">
        <v>356</v>
      </c>
      <c r="E84" s="33"/>
      <c r="F84" s="33"/>
      <c r="G84" s="33"/>
      <c r="H84" s="33"/>
    </row>
    <row r="85" spans="1:8" x14ac:dyDescent="0.25">
      <c r="A85" s="37" t="s">
        <v>357</v>
      </c>
      <c r="B85" s="33"/>
      <c r="C85" s="37" t="s">
        <v>358</v>
      </c>
      <c r="D85" s="37" t="s">
        <v>359</v>
      </c>
      <c r="E85" s="33"/>
      <c r="F85" s="33"/>
      <c r="G85" s="33"/>
      <c r="H85" s="33"/>
    </row>
    <row r="86" spans="1:8" x14ac:dyDescent="0.25">
      <c r="A86" s="37" t="s">
        <v>360</v>
      </c>
      <c r="B86" s="33"/>
      <c r="C86" s="37" t="s">
        <v>361</v>
      </c>
      <c r="D86" s="37" t="s">
        <v>362</v>
      </c>
      <c r="E86" s="33"/>
      <c r="F86" s="33"/>
      <c r="G86" s="33"/>
      <c r="H86" s="33"/>
    </row>
    <row r="87" spans="1:8" x14ac:dyDescent="0.25">
      <c r="A87" s="37" t="s">
        <v>363</v>
      </c>
      <c r="B87" s="33"/>
      <c r="C87" s="37" t="s">
        <v>364</v>
      </c>
      <c r="D87" s="37" t="s">
        <v>365</v>
      </c>
      <c r="E87" s="33"/>
      <c r="F87" s="33"/>
      <c r="G87" s="33"/>
      <c r="H87" s="33"/>
    </row>
    <row r="88" spans="1:8" x14ac:dyDescent="0.25">
      <c r="A88" s="37" t="s">
        <v>366</v>
      </c>
      <c r="B88" s="33"/>
      <c r="C88" s="33"/>
      <c r="D88" s="37" t="s">
        <v>367</v>
      </c>
      <c r="E88" s="33"/>
      <c r="F88" s="33"/>
      <c r="G88" s="33"/>
      <c r="H88" s="33"/>
    </row>
    <row r="89" spans="1:8" x14ac:dyDescent="0.25">
      <c r="A89" s="37" t="s">
        <v>368</v>
      </c>
      <c r="B89" s="33"/>
      <c r="C89" s="33"/>
      <c r="D89" s="37" t="s">
        <v>369</v>
      </c>
      <c r="E89" s="33"/>
      <c r="F89" s="33"/>
      <c r="G89" s="33"/>
      <c r="H89" s="33"/>
    </row>
    <row r="90" spans="1:8" x14ac:dyDescent="0.25">
      <c r="A90" s="37" t="s">
        <v>370</v>
      </c>
      <c r="B90" s="33"/>
      <c r="C90" s="33"/>
      <c r="D90" s="37" t="s">
        <v>371</v>
      </c>
      <c r="E90" s="33"/>
      <c r="F90" s="33"/>
      <c r="G90" s="33"/>
      <c r="H90" s="33"/>
    </row>
    <row r="91" spans="1:8" x14ac:dyDescent="0.25">
      <c r="A91" s="37" t="s">
        <v>372</v>
      </c>
      <c r="B91" s="33"/>
      <c r="C91" s="33"/>
      <c r="D91" s="37" t="s">
        <v>373</v>
      </c>
      <c r="E91" s="33"/>
      <c r="F91" s="33"/>
      <c r="G91" s="33"/>
      <c r="H91" s="33"/>
    </row>
    <row r="92" spans="1:8" x14ac:dyDescent="0.25">
      <c r="A92" s="37" t="s">
        <v>374</v>
      </c>
      <c r="B92" s="33"/>
      <c r="C92" s="33"/>
      <c r="D92" s="37" t="s">
        <v>375</v>
      </c>
      <c r="E92" s="33"/>
      <c r="F92" s="33"/>
      <c r="G92" s="33"/>
      <c r="H92" s="33"/>
    </row>
    <row r="93" spans="1:8" x14ac:dyDescent="0.25">
      <c r="A93" s="37" t="s">
        <v>376</v>
      </c>
      <c r="B93" s="33"/>
      <c r="C93" s="33"/>
      <c r="D93" s="37" t="s">
        <v>377</v>
      </c>
      <c r="E93" s="33"/>
      <c r="F93" s="33"/>
      <c r="G93" s="33"/>
      <c r="H93" s="33"/>
    </row>
    <row r="94" spans="1:8" x14ac:dyDescent="0.25">
      <c r="A94" s="37" t="s">
        <v>378</v>
      </c>
      <c r="B94" s="33"/>
      <c r="C94" s="33"/>
      <c r="D94" s="37" t="s">
        <v>379</v>
      </c>
      <c r="E94" s="33"/>
      <c r="F94" s="33"/>
      <c r="G94" s="33"/>
      <c r="H94" s="33"/>
    </row>
    <row r="95" spans="1:8" x14ac:dyDescent="0.25">
      <c r="A95" s="37" t="s">
        <v>380</v>
      </c>
      <c r="B95" s="33"/>
      <c r="C95" s="33"/>
      <c r="D95" s="37" t="s">
        <v>381</v>
      </c>
      <c r="E95" s="33"/>
      <c r="F95" s="33"/>
      <c r="G95" s="33"/>
      <c r="H95" s="33"/>
    </row>
    <row r="96" spans="1:8" x14ac:dyDescent="0.25">
      <c r="A96" s="37" t="s">
        <v>382</v>
      </c>
      <c r="B96" s="33"/>
      <c r="C96" s="33"/>
      <c r="D96" s="37" t="s">
        <v>383</v>
      </c>
      <c r="E96" s="33"/>
      <c r="F96" s="33"/>
      <c r="G96" s="33"/>
      <c r="H96" s="33"/>
    </row>
    <row r="97" spans="1:8" x14ac:dyDescent="0.25">
      <c r="A97" s="37" t="s">
        <v>384</v>
      </c>
      <c r="B97" s="33"/>
      <c r="C97" s="33"/>
      <c r="D97" s="37" t="s">
        <v>385</v>
      </c>
      <c r="E97" s="33"/>
      <c r="F97" s="33"/>
      <c r="G97" s="33"/>
      <c r="H97" s="33"/>
    </row>
    <row r="98" spans="1:8" x14ac:dyDescent="0.25">
      <c r="A98" s="37" t="s">
        <v>386</v>
      </c>
      <c r="B98" s="33"/>
      <c r="C98" s="33"/>
      <c r="D98" s="37" t="s">
        <v>387</v>
      </c>
      <c r="E98" s="33"/>
      <c r="F98" s="33"/>
      <c r="G98" s="33"/>
      <c r="H98" s="33"/>
    </row>
    <row r="99" spans="1:8" x14ac:dyDescent="0.25">
      <c r="A99" s="37" t="s">
        <v>388</v>
      </c>
      <c r="B99" s="33"/>
      <c r="C99" s="33"/>
      <c r="D99" s="37" t="s">
        <v>389</v>
      </c>
      <c r="E99" s="33"/>
      <c r="F99" s="33"/>
      <c r="G99" s="33"/>
      <c r="H99" s="33"/>
    </row>
    <row r="100" spans="1:8" x14ac:dyDescent="0.25">
      <c r="A100" s="37" t="s">
        <v>390</v>
      </c>
      <c r="B100" s="33"/>
      <c r="C100" s="33"/>
      <c r="D100" s="37" t="s">
        <v>391</v>
      </c>
      <c r="E100" s="33"/>
      <c r="F100" s="33"/>
      <c r="G100" s="33"/>
      <c r="H100" s="33"/>
    </row>
    <row r="101" spans="1:8" x14ac:dyDescent="0.25">
      <c r="A101" s="37" t="s">
        <v>392</v>
      </c>
      <c r="B101" s="33"/>
      <c r="C101" s="33"/>
      <c r="D101" s="37" t="s">
        <v>393</v>
      </c>
      <c r="E101" s="33"/>
      <c r="F101" s="33"/>
      <c r="G101" s="33"/>
      <c r="H101" s="33"/>
    </row>
    <row r="102" spans="1:8" x14ac:dyDescent="0.25">
      <c r="A102" s="37" t="s">
        <v>394</v>
      </c>
      <c r="B102" s="33"/>
      <c r="C102" s="33"/>
      <c r="D102" s="37" t="s">
        <v>395</v>
      </c>
      <c r="E102" s="33"/>
      <c r="F102" s="33"/>
      <c r="G102" s="33"/>
      <c r="H102" s="33"/>
    </row>
    <row r="103" spans="1:8" x14ac:dyDescent="0.25">
      <c r="A103" s="37" t="s">
        <v>396</v>
      </c>
      <c r="B103" s="33"/>
      <c r="C103" s="33"/>
      <c r="D103" s="37" t="s">
        <v>397</v>
      </c>
      <c r="E103" s="33"/>
      <c r="F103" s="33"/>
      <c r="G103" s="33"/>
      <c r="H103" s="33"/>
    </row>
    <row r="104" spans="1:8" x14ac:dyDescent="0.25">
      <c r="A104" s="37" t="s">
        <v>398</v>
      </c>
      <c r="B104" s="33"/>
      <c r="C104" s="33"/>
      <c r="D104" s="37" t="s">
        <v>399</v>
      </c>
      <c r="E104" s="33"/>
      <c r="F104" s="33"/>
      <c r="G104" s="33"/>
      <c r="H104" s="33"/>
    </row>
    <row r="105" spans="1:8" x14ac:dyDescent="0.25">
      <c r="A105" s="37" t="s">
        <v>400</v>
      </c>
      <c r="B105" s="33"/>
      <c r="C105" s="33"/>
      <c r="D105" s="37" t="s">
        <v>401</v>
      </c>
      <c r="E105" s="33"/>
      <c r="F105" s="33"/>
      <c r="G105" s="33"/>
      <c r="H105" s="33"/>
    </row>
    <row r="106" spans="1:8" x14ac:dyDescent="0.25">
      <c r="A106" s="33"/>
      <c r="B106" s="33"/>
      <c r="C106" s="33"/>
      <c r="D106" s="37" t="s">
        <v>402</v>
      </c>
      <c r="E106" s="33"/>
      <c r="F106" s="33"/>
      <c r="G106" s="33"/>
      <c r="H106" s="33"/>
    </row>
    <row r="107" spans="1:8" x14ac:dyDescent="0.25">
      <c r="A107" s="33"/>
      <c r="B107" s="33"/>
      <c r="C107" s="33"/>
      <c r="D107" s="37" t="s">
        <v>403</v>
      </c>
      <c r="E107" s="33"/>
      <c r="F107" s="33"/>
      <c r="G107" s="33"/>
      <c r="H107" s="33"/>
    </row>
    <row r="108" spans="1:8" x14ac:dyDescent="0.25">
      <c r="A108" s="33"/>
      <c r="B108" s="33"/>
      <c r="C108" s="33"/>
      <c r="D108" s="37" t="s">
        <v>404</v>
      </c>
      <c r="E108" s="33"/>
      <c r="F108" s="33"/>
      <c r="G108" s="33"/>
      <c r="H108" s="33"/>
    </row>
    <row r="109" spans="1:8" x14ac:dyDescent="0.25">
      <c r="A109" s="33"/>
      <c r="B109" s="33"/>
      <c r="C109" s="33"/>
      <c r="D109" s="37" t="s">
        <v>405</v>
      </c>
      <c r="E109" s="33"/>
      <c r="F109" s="33"/>
      <c r="G109" s="33"/>
      <c r="H109" s="33"/>
    </row>
    <row r="110" spans="1:8" x14ac:dyDescent="0.25">
      <c r="A110" s="33"/>
      <c r="B110" s="33"/>
      <c r="C110" s="33"/>
      <c r="D110" s="37" t="s">
        <v>406</v>
      </c>
      <c r="E110" s="33"/>
      <c r="F110" s="33"/>
      <c r="G110" s="33"/>
      <c r="H110" s="33"/>
    </row>
    <row r="111" spans="1:8" x14ac:dyDescent="0.25">
      <c r="A111" s="33"/>
      <c r="B111" s="33"/>
      <c r="C111" s="33"/>
      <c r="D111" s="37" t="s">
        <v>407</v>
      </c>
      <c r="E111" s="33"/>
      <c r="F111" s="33"/>
      <c r="G111" s="33"/>
      <c r="H111" s="33"/>
    </row>
    <row r="112" spans="1:8" x14ac:dyDescent="0.25">
      <c r="A112" s="33"/>
      <c r="B112" s="33"/>
      <c r="C112" s="33"/>
      <c r="D112" s="37" t="s">
        <v>408</v>
      </c>
      <c r="E112" s="33"/>
      <c r="F112" s="33"/>
      <c r="G112" s="33"/>
      <c r="H112" s="33"/>
    </row>
    <row r="113" spans="1:8" x14ac:dyDescent="0.25">
      <c r="A113" s="33"/>
      <c r="B113" s="33"/>
      <c r="C113" s="33"/>
      <c r="D113" s="37" t="s">
        <v>409</v>
      </c>
      <c r="E113" s="33"/>
      <c r="F113" s="33"/>
      <c r="G113" s="33"/>
      <c r="H113" s="33"/>
    </row>
    <row r="114" spans="1:8" x14ac:dyDescent="0.25">
      <c r="A114" s="33"/>
      <c r="B114" s="33"/>
      <c r="C114" s="33"/>
      <c r="D114" s="37" t="s">
        <v>410</v>
      </c>
      <c r="E114" s="33"/>
      <c r="F114" s="33"/>
      <c r="G114" s="33"/>
      <c r="H114" s="33"/>
    </row>
    <row r="115" spans="1:8" x14ac:dyDescent="0.25">
      <c r="A115" s="33"/>
      <c r="B115" s="33"/>
      <c r="C115" s="33"/>
      <c r="D115" s="37" t="s">
        <v>411</v>
      </c>
      <c r="E115" s="33"/>
      <c r="F115" s="33"/>
      <c r="G115" s="33"/>
      <c r="H115" s="33"/>
    </row>
    <row r="116" spans="1:8" x14ac:dyDescent="0.25">
      <c r="A116" s="33"/>
      <c r="B116" s="33"/>
      <c r="C116" s="33"/>
      <c r="D116" s="37" t="s">
        <v>412</v>
      </c>
      <c r="E116" s="33"/>
      <c r="F116" s="33"/>
      <c r="G116" s="33"/>
      <c r="H116" s="33"/>
    </row>
    <row r="117" spans="1:8" x14ac:dyDescent="0.25">
      <c r="A117" s="33"/>
      <c r="B117" s="33"/>
      <c r="C117" s="33"/>
      <c r="D117" s="37" t="s">
        <v>413</v>
      </c>
      <c r="E117" s="33"/>
      <c r="F117" s="33"/>
      <c r="G117" s="33"/>
      <c r="H117" s="33"/>
    </row>
    <row r="118" spans="1:8" x14ac:dyDescent="0.25">
      <c r="A118" s="33"/>
      <c r="B118" s="33"/>
      <c r="C118" s="33"/>
      <c r="D118" s="37" t="s">
        <v>414</v>
      </c>
      <c r="E118" s="33"/>
      <c r="F118" s="33"/>
      <c r="G118" s="33"/>
      <c r="H118" s="33"/>
    </row>
    <row r="119" spans="1:8" x14ac:dyDescent="0.25">
      <c r="A119" s="33"/>
      <c r="B119" s="33"/>
      <c r="C119" s="33"/>
      <c r="D119" s="37" t="s">
        <v>415</v>
      </c>
      <c r="E119" s="33"/>
      <c r="F119" s="33"/>
      <c r="G119" s="33"/>
      <c r="H119" s="33"/>
    </row>
    <row r="120" spans="1:8" x14ac:dyDescent="0.25">
      <c r="A120" s="33"/>
      <c r="B120" s="33"/>
      <c r="C120" s="33"/>
      <c r="D120" s="37" t="s">
        <v>416</v>
      </c>
      <c r="E120" s="33"/>
      <c r="F120" s="33"/>
      <c r="G120" s="33"/>
      <c r="H120" s="33"/>
    </row>
    <row r="121" spans="1:8" x14ac:dyDescent="0.25">
      <c r="A121" s="33"/>
      <c r="B121" s="33"/>
      <c r="C121" s="33"/>
      <c r="D121" s="37" t="s">
        <v>417</v>
      </c>
      <c r="E121" s="33"/>
      <c r="F121" s="33"/>
      <c r="G121" s="33"/>
      <c r="H121" s="33"/>
    </row>
    <row r="122" spans="1:8" x14ac:dyDescent="0.25">
      <c r="A122" s="33"/>
      <c r="B122" s="33"/>
      <c r="C122" s="33"/>
      <c r="D122" s="37" t="s">
        <v>418</v>
      </c>
      <c r="E122" s="33"/>
      <c r="F122" s="33"/>
      <c r="G122" s="33"/>
      <c r="H122" s="33"/>
    </row>
    <row r="123" spans="1:8" x14ac:dyDescent="0.25">
      <c r="A123" s="33"/>
      <c r="B123" s="33"/>
      <c r="C123" s="33"/>
      <c r="D123" s="37" t="s">
        <v>419</v>
      </c>
      <c r="E123" s="33"/>
      <c r="F123" s="33"/>
      <c r="G123" s="33"/>
      <c r="H123" s="33"/>
    </row>
    <row r="124" spans="1:8" x14ac:dyDescent="0.25">
      <c r="A124" s="33"/>
      <c r="B124" s="33"/>
      <c r="C124" s="33"/>
      <c r="D124" s="37" t="s">
        <v>420</v>
      </c>
      <c r="E124" s="33"/>
      <c r="F124" s="33"/>
      <c r="G124" s="33"/>
      <c r="H124" s="33"/>
    </row>
    <row r="125" spans="1:8" x14ac:dyDescent="0.25">
      <c r="A125" s="33"/>
      <c r="B125" s="33"/>
      <c r="C125" s="33"/>
      <c r="D125" s="37" t="s">
        <v>421</v>
      </c>
      <c r="E125" s="33"/>
      <c r="F125" s="33"/>
      <c r="G125" s="33"/>
      <c r="H125" s="33"/>
    </row>
    <row r="126" spans="1:8" x14ac:dyDescent="0.25">
      <c r="A126" s="33"/>
      <c r="B126" s="33"/>
      <c r="C126" s="33"/>
      <c r="D126" s="37" t="s">
        <v>422</v>
      </c>
      <c r="E126" s="33"/>
      <c r="F126" s="33"/>
      <c r="G126" s="33"/>
      <c r="H126" s="33"/>
    </row>
    <row r="127" spans="1:8" x14ac:dyDescent="0.25">
      <c r="A127" s="33"/>
      <c r="B127" s="33"/>
      <c r="C127" s="33"/>
      <c r="D127" s="37" t="s">
        <v>423</v>
      </c>
      <c r="E127" s="33"/>
      <c r="F127" s="33"/>
      <c r="G127" s="33"/>
      <c r="H127" s="33"/>
    </row>
    <row r="128" spans="1:8" x14ac:dyDescent="0.25">
      <c r="A128" s="33"/>
      <c r="B128" s="33"/>
      <c r="C128" s="33"/>
      <c r="D128" s="37" t="s">
        <v>424</v>
      </c>
      <c r="E128" s="33"/>
      <c r="F128" s="33"/>
      <c r="G128" s="33"/>
      <c r="H128" s="33"/>
    </row>
    <row r="129" spans="1:8" x14ac:dyDescent="0.25">
      <c r="A129" s="33"/>
      <c r="B129" s="33"/>
      <c r="C129" s="33"/>
      <c r="D129" s="37" t="s">
        <v>425</v>
      </c>
      <c r="E129" s="33"/>
      <c r="F129" s="33"/>
      <c r="G129" s="33"/>
      <c r="H129" s="33"/>
    </row>
    <row r="130" spans="1:8" x14ac:dyDescent="0.25">
      <c r="A130" s="33"/>
      <c r="B130" s="33"/>
      <c r="C130" s="33"/>
      <c r="D130" s="37" t="s">
        <v>426</v>
      </c>
      <c r="E130" s="33"/>
      <c r="F130" s="33"/>
      <c r="G130" s="33"/>
      <c r="H130" s="33"/>
    </row>
    <row r="131" spans="1:8" x14ac:dyDescent="0.25">
      <c r="A131" s="33"/>
      <c r="B131" s="33"/>
      <c r="C131" s="33"/>
      <c r="D131" s="37" t="s">
        <v>427</v>
      </c>
      <c r="E131" s="33"/>
      <c r="F131" s="33"/>
      <c r="G131" s="33"/>
      <c r="H131" s="33"/>
    </row>
    <row r="132" spans="1:8" x14ac:dyDescent="0.25">
      <c r="A132" s="33"/>
      <c r="B132" s="33"/>
      <c r="C132" s="33"/>
      <c r="D132" s="37" t="s">
        <v>428</v>
      </c>
      <c r="E132" s="33"/>
      <c r="F132" s="33"/>
      <c r="G132" s="33"/>
      <c r="H132" s="33"/>
    </row>
    <row r="133" spans="1:8" x14ac:dyDescent="0.25">
      <c r="A133" s="33"/>
      <c r="B133" s="33"/>
      <c r="C133" s="33"/>
      <c r="D133" s="37" t="s">
        <v>429</v>
      </c>
      <c r="E133" s="33"/>
      <c r="F133" s="33"/>
      <c r="G133" s="33"/>
      <c r="H133" s="33"/>
    </row>
    <row r="134" spans="1:8" x14ac:dyDescent="0.25">
      <c r="A134" s="33"/>
      <c r="B134" s="33"/>
      <c r="C134" s="33"/>
      <c r="D134" s="37" t="s">
        <v>430</v>
      </c>
      <c r="E134" s="33"/>
      <c r="F134" s="33"/>
      <c r="G134" s="33"/>
      <c r="H134" s="33"/>
    </row>
    <row r="135" spans="1:8" x14ac:dyDescent="0.25">
      <c r="A135" s="33"/>
      <c r="B135" s="33"/>
      <c r="C135" s="33"/>
      <c r="D135" s="37" t="s">
        <v>431</v>
      </c>
      <c r="E135" s="33"/>
      <c r="F135" s="33"/>
      <c r="G135" s="33"/>
      <c r="H135" s="33"/>
    </row>
    <row r="136" spans="1:8" x14ac:dyDescent="0.25">
      <c r="A136" s="33"/>
      <c r="B136" s="33"/>
      <c r="C136" s="33"/>
      <c r="D136" s="33"/>
      <c r="E136" s="33"/>
      <c r="F136" s="33"/>
      <c r="G136" s="33"/>
      <c r="H136" s="33"/>
    </row>
  </sheetData>
  <sheetProtection selectLockedCells="1" selectUnlockedCells="1"/>
  <customSheetViews>
    <customSheetView guid="{636A49D7-19C9-4C11-8EF0-9B9EA3BA3007}" state="hidden">
      <selection activeCell="B1" sqref="B1"/>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
  <sheetViews>
    <sheetView workbookViewId="0">
      <selection activeCell="C26" sqref="C26"/>
    </sheetView>
  </sheetViews>
  <sheetFormatPr defaultRowHeight="15" x14ac:dyDescent="0.25"/>
  <cols>
    <col min="1" max="1" width="29.7109375" customWidth="1"/>
    <col min="2" max="2" width="9.7109375" style="4" customWidth="1"/>
    <col min="4" max="4" width="9.140625" style="4"/>
    <col min="12" max="12" width="9.140625" style="15"/>
  </cols>
  <sheetData>
    <row r="1" spans="1:7" customFormat="1" ht="15.75" thickBot="1" x14ac:dyDescent="0.3">
      <c r="B1" s="4"/>
      <c r="D1" s="4"/>
    </row>
    <row r="2" spans="1:7" customFormat="1" x14ac:dyDescent="0.25">
      <c r="A2" s="186" t="s">
        <v>36</v>
      </c>
      <c r="B2" s="188" t="s">
        <v>37</v>
      </c>
      <c r="C2" s="188"/>
      <c r="D2" s="188"/>
      <c r="E2" s="188"/>
      <c r="F2" s="188"/>
      <c r="G2" s="189"/>
    </row>
    <row r="3" spans="1:7" customFormat="1" x14ac:dyDescent="0.25">
      <c r="A3" s="187"/>
      <c r="B3" s="5" t="s">
        <v>0</v>
      </c>
      <c r="C3" s="6" t="s">
        <v>1</v>
      </c>
      <c r="D3" s="5" t="s">
        <v>2</v>
      </c>
      <c r="E3" s="6" t="s">
        <v>3</v>
      </c>
      <c r="F3" s="5" t="s">
        <v>4</v>
      </c>
      <c r="G3" s="7" t="s">
        <v>5</v>
      </c>
    </row>
    <row r="4" spans="1:7" customFormat="1" ht="45" x14ac:dyDescent="0.25">
      <c r="A4" s="8" t="s">
        <v>38</v>
      </c>
      <c r="B4" s="9">
        <v>275</v>
      </c>
      <c r="C4" s="10">
        <v>344</v>
      </c>
      <c r="D4" s="9">
        <v>480</v>
      </c>
      <c r="E4" s="10">
        <v>344</v>
      </c>
      <c r="F4" s="10">
        <v>984</v>
      </c>
      <c r="G4" s="11">
        <v>0</v>
      </c>
    </row>
    <row r="5" spans="1:7" customFormat="1" ht="45" x14ac:dyDescent="0.25">
      <c r="A5" s="8" t="s">
        <v>39</v>
      </c>
      <c r="B5" s="9">
        <v>480</v>
      </c>
      <c r="C5" s="10">
        <v>635</v>
      </c>
      <c r="D5" s="9">
        <v>984</v>
      </c>
      <c r="E5" s="10">
        <v>635</v>
      </c>
      <c r="F5" s="10">
        <v>1930</v>
      </c>
      <c r="G5" s="11">
        <v>0</v>
      </c>
    </row>
    <row r="6" spans="1:7" customFormat="1" ht="30" x14ac:dyDescent="0.25">
      <c r="A6" s="8" t="s">
        <v>40</v>
      </c>
      <c r="B6" s="9">
        <v>635</v>
      </c>
      <c r="C6" s="10">
        <v>635</v>
      </c>
      <c r="D6" s="10">
        <v>635</v>
      </c>
      <c r="E6" s="10">
        <v>635</v>
      </c>
      <c r="F6" s="10">
        <v>635</v>
      </c>
      <c r="G6" s="10">
        <v>635</v>
      </c>
    </row>
    <row r="7" spans="1:7" customFormat="1" ht="30.75" thickBot="1" x14ac:dyDescent="0.3">
      <c r="A7" s="12" t="s">
        <v>41</v>
      </c>
      <c r="B7" s="13">
        <v>984</v>
      </c>
      <c r="C7" s="14">
        <v>984</v>
      </c>
      <c r="D7" s="14">
        <v>984</v>
      </c>
      <c r="E7" s="14">
        <v>984</v>
      </c>
      <c r="F7" s="14">
        <v>984</v>
      </c>
      <c r="G7" s="14">
        <v>984</v>
      </c>
    </row>
  </sheetData>
  <customSheetViews>
    <customSheetView guid="{636A49D7-19C9-4C11-8EF0-9B9EA3BA3007}" state="hidden">
      <selection activeCell="C26" sqref="C26"/>
      <pageMargins left="0.7" right="0.7" top="0.75" bottom="0.75" header="0.3" footer="0.3"/>
    </customSheetView>
  </customSheetViews>
  <mergeCells count="2">
    <mergeCell ref="A2:A3"/>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G7"/>
    </sheetView>
  </sheetViews>
  <sheetFormatPr defaultRowHeight="15" x14ac:dyDescent="0.25"/>
  <cols>
    <col min="1" max="1" width="29.7109375" style="18" customWidth="1"/>
    <col min="2" max="2" width="9.7109375" style="4" customWidth="1"/>
    <col min="3" max="3" width="9.140625" style="18"/>
    <col min="4" max="4" width="9.140625" style="4"/>
    <col min="5" max="11" width="9.140625" style="18"/>
    <col min="12" max="12" width="9.140625" style="15"/>
    <col min="13" max="16384" width="9.140625" style="18"/>
  </cols>
  <sheetData>
    <row r="1" spans="1:7" s="18" customFormat="1" ht="15.75" thickBot="1" x14ac:dyDescent="0.3">
      <c r="B1" s="4"/>
      <c r="D1" s="4"/>
    </row>
    <row r="2" spans="1:7" s="18" customFormat="1" x14ac:dyDescent="0.25">
      <c r="A2" s="186" t="s">
        <v>36</v>
      </c>
      <c r="B2" s="188" t="s">
        <v>37</v>
      </c>
      <c r="C2" s="188"/>
      <c r="D2" s="188"/>
      <c r="E2" s="188"/>
      <c r="F2" s="188"/>
      <c r="G2" s="189"/>
    </row>
    <row r="3" spans="1:7" s="18" customFormat="1" x14ac:dyDescent="0.25">
      <c r="A3" s="187"/>
      <c r="B3" s="5" t="s">
        <v>0</v>
      </c>
      <c r="C3" s="6" t="s">
        <v>1</v>
      </c>
      <c r="D3" s="5" t="s">
        <v>2</v>
      </c>
      <c r="E3" s="6" t="s">
        <v>3</v>
      </c>
      <c r="F3" s="5" t="s">
        <v>4</v>
      </c>
      <c r="G3" s="7" t="s">
        <v>5</v>
      </c>
    </row>
    <row r="4" spans="1:7" s="18" customFormat="1" ht="45" x14ac:dyDescent="0.25">
      <c r="A4" s="8" t="s">
        <v>38</v>
      </c>
      <c r="B4" s="9" t="s">
        <v>447</v>
      </c>
      <c r="C4" s="10" t="s">
        <v>448</v>
      </c>
      <c r="D4" s="9" t="s">
        <v>449</v>
      </c>
      <c r="E4" s="10" t="s">
        <v>450</v>
      </c>
      <c r="F4" s="10" t="s">
        <v>451</v>
      </c>
      <c r="G4" s="11" t="s">
        <v>452</v>
      </c>
    </row>
    <row r="5" spans="1:7" s="18" customFormat="1" ht="45" x14ac:dyDescent="0.25">
      <c r="A5" s="8" t="s">
        <v>39</v>
      </c>
      <c r="B5" s="9" t="s">
        <v>459</v>
      </c>
      <c r="C5" s="10" t="s">
        <v>460</v>
      </c>
      <c r="D5" s="9" t="s">
        <v>461</v>
      </c>
      <c r="E5" s="10" t="s">
        <v>462</v>
      </c>
      <c r="F5" s="10" t="s">
        <v>456</v>
      </c>
      <c r="G5" s="11" t="s">
        <v>453</v>
      </c>
    </row>
    <row r="6" spans="1:7" s="18" customFormat="1" ht="30" x14ac:dyDescent="0.25">
      <c r="A6" s="8" t="s">
        <v>40</v>
      </c>
      <c r="B6" s="9" t="s">
        <v>463</v>
      </c>
      <c r="C6" s="10" t="s">
        <v>464</v>
      </c>
      <c r="D6" s="9" t="s">
        <v>465</v>
      </c>
      <c r="E6" s="10" t="s">
        <v>466</v>
      </c>
      <c r="F6" s="10" t="s">
        <v>457</v>
      </c>
      <c r="G6" s="11" t="s">
        <v>454</v>
      </c>
    </row>
    <row r="7" spans="1:7" s="18" customFormat="1" ht="30.75" thickBot="1" x14ac:dyDescent="0.3">
      <c r="A7" s="12" t="s">
        <v>41</v>
      </c>
      <c r="B7" s="13" t="s">
        <v>467</v>
      </c>
      <c r="C7" s="14" t="s">
        <v>468</v>
      </c>
      <c r="D7" s="13" t="s">
        <v>469</v>
      </c>
      <c r="E7" s="14" t="s">
        <v>470</v>
      </c>
      <c r="F7" s="14" t="s">
        <v>458</v>
      </c>
      <c r="G7" s="105" t="s">
        <v>455</v>
      </c>
    </row>
  </sheetData>
  <customSheetViews>
    <customSheetView guid="{636A49D7-19C9-4C11-8EF0-9B9EA3BA3007}" state="hidden">
      <selection activeCell="A2" sqref="A2:G7"/>
      <pageMargins left="0.7" right="0.7" top="0.75" bottom="0.75" header="0.3" footer="0.3"/>
      <pageSetup paperSize="9" orientation="portrait" r:id="rId1"/>
    </customSheetView>
  </customSheetViews>
  <mergeCells count="2">
    <mergeCell ref="A2:A3"/>
    <mergeCell ref="B2:G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Dati</vt:lpstr>
      <vt:lpstr>Tabella riepilogativa</vt:lpstr>
      <vt:lpstr>Elenchi</vt:lpstr>
      <vt:lpstr>Coefficenti</vt:lpstr>
      <vt:lpstr>Foglio1</vt:lpstr>
      <vt:lpstr>Dati!Area_stampa</vt:lpstr>
      <vt:lpstr>Frosinone</vt:lpstr>
      <vt:lpstr>Latina</vt:lpstr>
      <vt:lpstr>piano_aziendale</vt:lpstr>
      <vt:lpstr>progettazione</vt:lpstr>
      <vt:lpstr>Progettazione1</vt:lpstr>
      <vt:lpstr>Progettazione2</vt:lpstr>
      <vt:lpstr>Provincia</vt:lpstr>
      <vt:lpstr>Rieti</vt:lpstr>
      <vt:lpstr>Roma</vt:lpstr>
      <vt:lpstr>Viterbo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coord-prog-comunitar</dc:creator>
  <cp:lastModifiedBy>Alessia Bartolucci</cp:lastModifiedBy>
  <cp:lastPrinted>2016-05-19T13:04:07Z</cp:lastPrinted>
  <dcterms:created xsi:type="dcterms:W3CDTF">2016-04-14T09:28:01Z</dcterms:created>
  <dcterms:modified xsi:type="dcterms:W3CDTF">2016-06-30T08:42:58Z</dcterms:modified>
</cp:coreProperties>
</file>