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20D" lockStructure="1"/>
  <bookViews>
    <workbookView xWindow="-15" yWindow="5535" windowWidth="21630" windowHeight="5580"/>
  </bookViews>
  <sheets>
    <sheet name="Dati" sheetId="1" r:id="rId1"/>
    <sheet name="Tabella riepilogativa" sheetId="3" state="hidden" r:id="rId2"/>
    <sheet name="Elenchi" sheetId="4" state="hidden" r:id="rId3"/>
    <sheet name="Coefficenti" sheetId="2" state="hidden" r:id="rId4"/>
    <sheet name="Foglio1" sheetId="6" state="hidden" r:id="rId5"/>
  </sheets>
  <definedNames>
    <definedName name="_xlnm.Print_Area" localSheetId="0">Dati!$A$1:$I$44</definedName>
    <definedName name="Frosinone">Elenchi!$A$15:$A$105</definedName>
    <definedName name="Latina">Elenchi!$B$15:$B$47</definedName>
    <definedName name="piano_aziendale">Elenchi!$A$6:$A$7</definedName>
    <definedName name="progettazione">Elenchi!$A$1:$A$3</definedName>
    <definedName name="Progettazione1">Elenchi!$B$1:$B$2</definedName>
    <definedName name="Progettazione2">Elenchi!$C$1:$C$2</definedName>
    <definedName name="Provincia">Elenchi!$H$15:$H$19</definedName>
    <definedName name="Rieti">Elenchi!$C$15:$C$87</definedName>
    <definedName name="Roma">Elenchi!$D$15:$D$135</definedName>
    <definedName name="Viterbo">Elenchi!$E$15:$E$74</definedName>
    <definedName name="Z_636A49D7_19C9_4C11_8EF0_9B9EA3BA3007_.wvu.PrintArea" localSheetId="0" hidden="1">Dati!$A$1:$I$44</definedName>
  </definedNames>
  <calcPr calcId="145621"/>
  <customWorkbookViews>
    <customWorkbookView name="vis 1" guid="{636A49D7-19C9-4C11-8EF0-9B9EA3BA3007}" includeHiddenRowCol="0" maximized="1" windowWidth="1436" windowHeight="714" activeSheetId="1"/>
  </customWorkbookViews>
</workbook>
</file>

<file path=xl/calcChain.xml><?xml version="1.0" encoding="utf-8"?>
<calcChain xmlns="http://schemas.openxmlformats.org/spreadsheetml/2006/main">
  <c r="T9" i="3" l="1"/>
  <c r="S9" i="3"/>
  <c r="R9" i="3"/>
  <c r="Q9" i="3"/>
  <c r="P9" i="3"/>
  <c r="O9" i="3"/>
  <c r="N9" i="3"/>
  <c r="M9" i="3"/>
  <c r="L9" i="3"/>
  <c r="K9" i="3"/>
  <c r="J9" i="3"/>
  <c r="I9" i="3"/>
  <c r="H9" i="3"/>
  <c r="G9" i="3"/>
  <c r="F9" i="3"/>
  <c r="E9" i="3"/>
  <c r="D9" i="3"/>
  <c r="C9" i="3"/>
  <c r="Q8" i="3"/>
  <c r="P8" i="3"/>
  <c r="O8" i="3"/>
  <c r="N8" i="3"/>
  <c r="M8" i="3"/>
  <c r="L8" i="3"/>
  <c r="K8" i="3"/>
  <c r="J8" i="3"/>
  <c r="I8" i="3"/>
  <c r="H8" i="3"/>
  <c r="G8" i="3"/>
  <c r="F8" i="3"/>
  <c r="E8" i="3"/>
  <c r="D8" i="3"/>
  <c r="C8" i="3"/>
  <c r="Q7" i="3"/>
  <c r="P7" i="3"/>
  <c r="O7" i="3"/>
  <c r="N7" i="3"/>
  <c r="M7" i="3"/>
  <c r="L7" i="3"/>
  <c r="K7" i="3"/>
  <c r="J7" i="3"/>
  <c r="I7" i="3"/>
  <c r="H7" i="3"/>
  <c r="G7" i="3"/>
  <c r="F7" i="3"/>
  <c r="E7" i="3"/>
  <c r="D7" i="3"/>
  <c r="C7" i="3"/>
  <c r="O1" i="3"/>
  <c r="D1" i="3"/>
  <c r="C39" i="1"/>
  <c r="F37" i="1"/>
  <c r="S10" i="3" s="1"/>
  <c r="H36" i="1"/>
  <c r="D36" i="1"/>
  <c r="F35" i="1"/>
  <c r="Q10" i="3" s="1"/>
  <c r="H34" i="1"/>
  <c r="F34" i="1"/>
  <c r="D34" i="1"/>
  <c r="H33" i="1"/>
  <c r="D33" i="1"/>
  <c r="H32" i="1"/>
  <c r="G32" i="1"/>
  <c r="D32" i="1"/>
  <c r="H31" i="1"/>
  <c r="F31" i="1"/>
  <c r="M10" i="3" s="1"/>
  <c r="D31" i="1"/>
  <c r="F30" i="1"/>
  <c r="H30" i="1" s="1"/>
  <c r="H29" i="1"/>
  <c r="D29" i="1"/>
  <c r="H28" i="1"/>
  <c r="G28" i="1"/>
  <c r="D28" i="1"/>
  <c r="F27" i="1"/>
  <c r="K10" i="3" s="1"/>
  <c r="H26" i="1"/>
  <c r="F26" i="1"/>
  <c r="D26" i="1"/>
  <c r="H25" i="1"/>
  <c r="D25" i="1"/>
  <c r="H24" i="1"/>
  <c r="G24" i="1"/>
  <c r="D24" i="1"/>
  <c r="H23" i="1"/>
  <c r="F23" i="1"/>
  <c r="G10" i="3" s="1"/>
  <c r="D23" i="1"/>
  <c r="F22" i="1"/>
  <c r="H22" i="1" s="1"/>
  <c r="H21" i="1"/>
  <c r="D21" i="1"/>
  <c r="H20" i="1"/>
  <c r="G20" i="1"/>
  <c r="D20" i="1"/>
  <c r="F19" i="1"/>
  <c r="E10" i="3" s="1"/>
  <c r="H18" i="1"/>
  <c r="F18" i="1"/>
  <c r="D18" i="1"/>
  <c r="H17" i="1"/>
  <c r="D17" i="1"/>
  <c r="H16" i="1"/>
  <c r="G16" i="1"/>
  <c r="D16" i="1"/>
  <c r="D10" i="3" l="1"/>
  <c r="F10" i="3"/>
  <c r="F11" i="3" s="1"/>
  <c r="H10" i="3"/>
  <c r="J10" i="3"/>
  <c r="L10" i="3"/>
  <c r="L11" i="3" s="1"/>
  <c r="N10" i="3"/>
  <c r="P10" i="3"/>
  <c r="R10" i="3"/>
  <c r="R11" i="3" s="1"/>
  <c r="T10" i="3"/>
  <c r="D19" i="1"/>
  <c r="H19" i="1"/>
  <c r="D22" i="1"/>
  <c r="D27" i="1"/>
  <c r="H27" i="1"/>
  <c r="D30" i="1"/>
  <c r="D35" i="1"/>
  <c r="H35" i="1"/>
  <c r="G36" i="1"/>
  <c r="E10" i="1" s="1"/>
  <c r="D37" i="1"/>
  <c r="H37" i="1"/>
  <c r="C10" i="3"/>
  <c r="C11" i="3" s="1"/>
  <c r="I10" i="3"/>
  <c r="I11" i="3" s="1"/>
  <c r="O10" i="3"/>
  <c r="O11" i="3" s="1"/>
  <c r="F12" i="3" l="1"/>
  <c r="E11" i="1"/>
  <c r="E12" i="1" s="1"/>
  <c r="E13" i="1" l="1"/>
</calcChain>
</file>

<file path=xl/sharedStrings.xml><?xml version="1.0" encoding="utf-8"?>
<sst xmlns="http://schemas.openxmlformats.org/spreadsheetml/2006/main" count="539" uniqueCount="472">
  <si>
    <t>A</t>
  </si>
  <si>
    <t>B</t>
  </si>
  <si>
    <t>C</t>
  </si>
  <si>
    <t>D</t>
  </si>
  <si>
    <t>E</t>
  </si>
  <si>
    <t>F</t>
  </si>
  <si>
    <t>Ambiti di spesa</t>
  </si>
  <si>
    <t>Voci di spesa</t>
  </si>
  <si>
    <t>fino a 100.000 euro</t>
  </si>
  <si>
    <t>da euro 100.001 a 1.000.000</t>
  </si>
  <si>
    <t>oltre 1 milione di euro</t>
  </si>
  <si>
    <t>a</t>
  </si>
  <si>
    <t>b</t>
  </si>
  <si>
    <t>c</t>
  </si>
  <si>
    <t>d</t>
  </si>
  <si>
    <t>e</t>
  </si>
  <si>
    <t>f</t>
  </si>
  <si>
    <t>g</t>
  </si>
  <si>
    <t>h</t>
  </si>
  <si>
    <t>i</t>
  </si>
  <si>
    <t>l</t>
  </si>
  <si>
    <t>m</t>
  </si>
  <si>
    <t>n</t>
  </si>
  <si>
    <t>o</t>
  </si>
  <si>
    <t>p</t>
  </si>
  <si>
    <t>q</t>
  </si>
  <si>
    <t>r</t>
  </si>
  <si>
    <t>s</t>
  </si>
  <si>
    <t>t</t>
  </si>
  <si>
    <t>Progetti cantierabili con acquisizione di ogni necessaria autorizzazione*</t>
  </si>
  <si>
    <t>Progetti cantierabili con DIA, SCIA o altre comunicazioni di edilizia libera</t>
  </si>
  <si>
    <t>Domanda di sostegno</t>
  </si>
  <si>
    <t>Totale parziale</t>
  </si>
  <si>
    <t>TOTALE SPESE GENERALI = A+B+C+D+E+F</t>
  </si>
  <si>
    <t>*Il termine autorizzazione è esemplificativo di parere, nulla osta, permesso e ogni qualsiasi altro atto amministrativo necessario per la realizzazione dell'operazione</t>
  </si>
  <si>
    <t>N. B. Per calcolare l'importo delle spese generali è necessario individuare, per l'operazione considerata, i diversi ambiti di spesa di cui la stessa si compone (A, B, C, D, E, F). All'interno di ogni ambito di spesa la percentuale da applicare (indicata con una lettera minuscola ed un numero  - es. : a1, a2, a3, ecc)  deve essere individuata nelle tavole di cui all'allegato 2 in funzione del costo complessivo dell'ambito stesso (fino a 100.000 euro, da 100.001 a 1.000.000, oltre 1.000.000) e della voce di spesa (1, 2, 3 e 4). Calcolato l'importo della spesa generale di ogni ambito individuato si procede con la sommatoria dei costi generali parziali ottenendo le spege generali da imputare a preventivo.</t>
  </si>
  <si>
    <t>SPESE GENERALI</t>
  </si>
  <si>
    <t>TIPOLOGIA DI INTERVENTO</t>
  </si>
  <si>
    <t>Progetti cantierabili con  acquisizione di ogni autorizzazione</t>
  </si>
  <si>
    <t>Progetti cantierabili con  DIA, SCIA o altre comunicazioni di edilizia libera</t>
  </si>
  <si>
    <t>Piano aziendale ai sensi del REG 1305/13</t>
  </si>
  <si>
    <t>Presentazione domande di sostegno</t>
  </si>
  <si>
    <t>Piano aziendale ai sensi del Reg. 1305/2013</t>
  </si>
  <si>
    <t>% Spese generali sugli investimenti</t>
  </si>
  <si>
    <t>Spese Generali</t>
  </si>
  <si>
    <t>Spesa totale progetto</t>
  </si>
  <si>
    <t>Progetti cantierabili con acquisizione di ogni necessaria autorizzazione</t>
  </si>
  <si>
    <t>Nessuna progettazione</t>
  </si>
  <si>
    <t>Nessun piano aziendale</t>
  </si>
  <si>
    <t>Anagrafica ditta:</t>
  </si>
  <si>
    <t>Totale investimento strutturale</t>
  </si>
  <si>
    <r>
      <t xml:space="preserve">Voci di spesa
</t>
    </r>
    <r>
      <rPr>
        <sz val="11"/>
        <color theme="1"/>
        <rFont val="Calibri"/>
        <family val="2"/>
        <scheme val="minor"/>
      </rPr>
      <t>(selezionare voce pertinente)</t>
    </r>
  </si>
  <si>
    <t>Frosinone</t>
  </si>
  <si>
    <t>Latina</t>
  </si>
  <si>
    <t>Rieti</t>
  </si>
  <si>
    <t xml:space="preserve">Roma </t>
  </si>
  <si>
    <t>Viterbo</t>
  </si>
  <si>
    <t>Provincia</t>
  </si>
  <si>
    <t>Acquafondata</t>
  </si>
  <si>
    <t>Aprilia</t>
  </si>
  <si>
    <t>Accumoli</t>
  </si>
  <si>
    <t>Affile</t>
  </si>
  <si>
    <t>Acquapendente</t>
  </si>
  <si>
    <t>Acuto</t>
  </si>
  <si>
    <t>Bassiano</t>
  </si>
  <si>
    <t>Amatrice</t>
  </si>
  <si>
    <t>Agosta</t>
  </si>
  <si>
    <t>Arlena di Castro</t>
  </si>
  <si>
    <t>Alatri</t>
  </si>
  <si>
    <t>Campodimele</t>
  </si>
  <si>
    <t>Antrodoco</t>
  </si>
  <si>
    <t>Albano Laziale</t>
  </si>
  <si>
    <t>Bagnoregio</t>
  </si>
  <si>
    <t>Alvito</t>
  </si>
  <si>
    <t>Castelforte</t>
  </si>
  <si>
    <t>Ascrea</t>
  </si>
  <si>
    <t>Allumiere</t>
  </si>
  <si>
    <t>Barbarano Romano</t>
  </si>
  <si>
    <t>Amaseno</t>
  </si>
  <si>
    <t>Cisterna di Latina</t>
  </si>
  <si>
    <t>Belmonte in Sabina</t>
  </si>
  <si>
    <t>Anguillara Sabazia</t>
  </si>
  <si>
    <t>Bassano Romano</t>
  </si>
  <si>
    <t>Anagni</t>
  </si>
  <si>
    <t>Cori</t>
  </si>
  <si>
    <t>Borbona</t>
  </si>
  <si>
    <t>Anticoli Corrado</t>
  </si>
  <si>
    <t>Bassano in Teverina</t>
  </si>
  <si>
    <t>Aquino</t>
  </si>
  <si>
    <t>Fondi</t>
  </si>
  <si>
    <t>Borgorose</t>
  </si>
  <si>
    <t>Anzio</t>
  </si>
  <si>
    <t>Blera</t>
  </si>
  <si>
    <t>Arce</t>
  </si>
  <si>
    <t>Formia</t>
  </si>
  <si>
    <t>Borgo Velino</t>
  </si>
  <si>
    <t>Arcinazzo Romano</t>
  </si>
  <si>
    <t>Bolsena</t>
  </si>
  <si>
    <t>Arnara</t>
  </si>
  <si>
    <t>Gaeta</t>
  </si>
  <si>
    <t>Cantalice</t>
  </si>
  <si>
    <t>Ariccia</t>
  </si>
  <si>
    <t>Bomarzo</t>
  </si>
  <si>
    <t>Arpino</t>
  </si>
  <si>
    <t>Itri</t>
  </si>
  <si>
    <t>Cantalupo in Sabina</t>
  </si>
  <si>
    <t>Arsoli</t>
  </si>
  <si>
    <t>Calcata</t>
  </si>
  <si>
    <t>Atina</t>
  </si>
  <si>
    <t>Casaprota</t>
  </si>
  <si>
    <t>Artena</t>
  </si>
  <si>
    <t>Canepina</t>
  </si>
  <si>
    <t>Ausonia</t>
  </si>
  <si>
    <t>Lenola</t>
  </si>
  <si>
    <t>Casperia</t>
  </si>
  <si>
    <t>Bellegra</t>
  </si>
  <si>
    <t>Canino</t>
  </si>
  <si>
    <t>Belmonte Castello</t>
  </si>
  <si>
    <t>Maenza</t>
  </si>
  <si>
    <t>Castel di Tora</t>
  </si>
  <si>
    <t>Bracciano</t>
  </si>
  <si>
    <t>Capodimonte</t>
  </si>
  <si>
    <t>Boville Ernica</t>
  </si>
  <si>
    <t>Minturno</t>
  </si>
  <si>
    <t>Castelnuovo di Farfa</t>
  </si>
  <si>
    <t>Camerata Nuova</t>
  </si>
  <si>
    <t>Capranica</t>
  </si>
  <si>
    <t>Broccostella</t>
  </si>
  <si>
    <t>Monte San Biagio</t>
  </si>
  <si>
    <t>Castel Sant'Angelo</t>
  </si>
  <si>
    <t>Campagnano di Roma</t>
  </si>
  <si>
    <t>Caprarola</t>
  </si>
  <si>
    <t>Campoli Appennino</t>
  </si>
  <si>
    <t>Norma</t>
  </si>
  <si>
    <t>Cittaducale</t>
  </si>
  <si>
    <t>Canale Monterano</t>
  </si>
  <si>
    <t>Carbognano</t>
  </si>
  <si>
    <t>Casalattico</t>
  </si>
  <si>
    <t>Pontinia</t>
  </si>
  <si>
    <t>Cittareale</t>
  </si>
  <si>
    <t>Canterano</t>
  </si>
  <si>
    <t>Castel Sant'Elia</t>
  </si>
  <si>
    <t>Casalvieri</t>
  </si>
  <si>
    <t>Ponza</t>
  </si>
  <si>
    <t>Collalto Sabino</t>
  </si>
  <si>
    <t>Capena</t>
  </si>
  <si>
    <t>Castiglione in Teverina</t>
  </si>
  <si>
    <t>Cassino</t>
  </si>
  <si>
    <t>Priverno</t>
  </si>
  <si>
    <t>Colle di Tora</t>
  </si>
  <si>
    <t>Capranica Prenestina</t>
  </si>
  <si>
    <t>Celleno</t>
  </si>
  <si>
    <t>Castelliri</t>
  </si>
  <si>
    <t>Prossedi</t>
  </si>
  <si>
    <t>Collegiove</t>
  </si>
  <si>
    <t>Carpineto Romano</t>
  </si>
  <si>
    <t>Cellere</t>
  </si>
  <si>
    <t>Castelnuovo Parano</t>
  </si>
  <si>
    <t>Roccagorga</t>
  </si>
  <si>
    <t>Collevecchio</t>
  </si>
  <si>
    <t>Casape</t>
  </si>
  <si>
    <t>Civita Castellana</t>
  </si>
  <si>
    <t>Castrocielo</t>
  </si>
  <si>
    <t>Rocca Massima</t>
  </si>
  <si>
    <t>Colli sul Velino</t>
  </si>
  <si>
    <t>Castel Gandolfo</t>
  </si>
  <si>
    <t>Civitella d'Agliano</t>
  </si>
  <si>
    <t>Castro dei Volsci</t>
  </si>
  <si>
    <t>Roccasecca dei Volsci</t>
  </si>
  <si>
    <t>Concerviano</t>
  </si>
  <si>
    <t>Castel Madama</t>
  </si>
  <si>
    <t>Corchiano</t>
  </si>
  <si>
    <t>Ceccano</t>
  </si>
  <si>
    <t>Sabaudia</t>
  </si>
  <si>
    <t>Configni</t>
  </si>
  <si>
    <t>Castelnuovo di Porto</t>
  </si>
  <si>
    <t>Fabrica di Roma</t>
  </si>
  <si>
    <t>Ceprano</t>
  </si>
  <si>
    <t>San Felice Circeo</t>
  </si>
  <si>
    <t>Contigliano</t>
  </si>
  <si>
    <t>Castel San Pietro Romano</t>
  </si>
  <si>
    <t>Faleria</t>
  </si>
  <si>
    <t>Cervaro</t>
  </si>
  <si>
    <t>Santi Cosma e Damiano</t>
  </si>
  <si>
    <t>Cottanello</t>
  </si>
  <si>
    <t>Cave</t>
  </si>
  <si>
    <t>Farnese</t>
  </si>
  <si>
    <t>Colfelice</t>
  </si>
  <si>
    <t>Sermoneta</t>
  </si>
  <si>
    <t>Fara in Sabina</t>
  </si>
  <si>
    <t>Cerreto Laziale</t>
  </si>
  <si>
    <t>Gallese</t>
  </si>
  <si>
    <t>Collepardo</t>
  </si>
  <si>
    <t>Sezze</t>
  </si>
  <si>
    <t>Fiamignano</t>
  </si>
  <si>
    <t>Cervara di Roma</t>
  </si>
  <si>
    <t>Gradoli</t>
  </si>
  <si>
    <t>Colle San Magno</t>
  </si>
  <si>
    <t>Sonnino</t>
  </si>
  <si>
    <t>Forano</t>
  </si>
  <si>
    <t>Cerveteri</t>
  </si>
  <si>
    <t>Graffignano</t>
  </si>
  <si>
    <t>Coreno Ausonio</t>
  </si>
  <si>
    <t>Sperlonga</t>
  </si>
  <si>
    <t>Frasso Sabino</t>
  </si>
  <si>
    <t>Ciciliano</t>
  </si>
  <si>
    <t>Grotte di Castro</t>
  </si>
  <si>
    <t>Esperia</t>
  </si>
  <si>
    <t>Spigno Saturnia</t>
  </si>
  <si>
    <t>Greccio</t>
  </si>
  <si>
    <t>Cineto Romano</t>
  </si>
  <si>
    <t>Ischia di Castro</t>
  </si>
  <si>
    <t>Falvaterra</t>
  </si>
  <si>
    <t>Terracina</t>
  </si>
  <si>
    <t>Labro</t>
  </si>
  <si>
    <t>Civitavecchia</t>
  </si>
  <si>
    <t>Latera</t>
  </si>
  <si>
    <t>Ferentino</t>
  </si>
  <si>
    <t>Ventotene</t>
  </si>
  <si>
    <t>Leonessa</t>
  </si>
  <si>
    <t>Civitella San Paolo</t>
  </si>
  <si>
    <t>Lubriano</t>
  </si>
  <si>
    <t>Filettino</t>
  </si>
  <si>
    <t>Longone Sabino</t>
  </si>
  <si>
    <t>Colleferro</t>
  </si>
  <si>
    <t>Marta</t>
  </si>
  <si>
    <t>Fiuggi</t>
  </si>
  <si>
    <t>Magliano Sabina</t>
  </si>
  <si>
    <t>Colonna</t>
  </si>
  <si>
    <t>Montalto di Castro</t>
  </si>
  <si>
    <t>Fontana Liri</t>
  </si>
  <si>
    <t>Marcetelli</t>
  </si>
  <si>
    <t>Fiano Romano</t>
  </si>
  <si>
    <t>Montefiascone</t>
  </si>
  <si>
    <t>Fontechiari</t>
  </si>
  <si>
    <t>Micigliano</t>
  </si>
  <si>
    <t>Filacciano</t>
  </si>
  <si>
    <t>Monte Romano</t>
  </si>
  <si>
    <t>Mompeo</t>
  </si>
  <si>
    <t>Formello</t>
  </si>
  <si>
    <t>Monterosi</t>
  </si>
  <si>
    <t>Fumone</t>
  </si>
  <si>
    <t>Montasola</t>
  </si>
  <si>
    <t>Frascati</t>
  </si>
  <si>
    <t>Nepi</t>
  </si>
  <si>
    <t>Gallinaro</t>
  </si>
  <si>
    <t>Montebuono</t>
  </si>
  <si>
    <t>Gallicano nel Lazio</t>
  </si>
  <si>
    <t>Onano</t>
  </si>
  <si>
    <t>Giuliano di Roma</t>
  </si>
  <si>
    <t>Monteleone Sabino</t>
  </si>
  <si>
    <t>Gavignano</t>
  </si>
  <si>
    <t>Oriolo Romano</t>
  </si>
  <si>
    <t>Guarcino</t>
  </si>
  <si>
    <t>Montenero Sabino</t>
  </si>
  <si>
    <t>Genazzano</t>
  </si>
  <si>
    <t>Orte</t>
  </si>
  <si>
    <t>Isola del Liri</t>
  </si>
  <si>
    <t>Monte San Giovanni in Sabina</t>
  </si>
  <si>
    <t>Genzano di Roma</t>
  </si>
  <si>
    <t>Piansano</t>
  </si>
  <si>
    <t>Monte San Giovanni Campano</t>
  </si>
  <si>
    <t>Montopoli di Sabina</t>
  </si>
  <si>
    <t>Gerano</t>
  </si>
  <si>
    <t>Proceno</t>
  </si>
  <si>
    <t>Morolo</t>
  </si>
  <si>
    <t>Morro Reatino</t>
  </si>
  <si>
    <t>Gorga</t>
  </si>
  <si>
    <t>Ronciglione</t>
  </si>
  <si>
    <t>Paliano</t>
  </si>
  <si>
    <t>Nespolo</t>
  </si>
  <si>
    <t>Grottaferrata</t>
  </si>
  <si>
    <t>Villa San Giovanni in Tuscia</t>
  </si>
  <si>
    <t>Pastena</t>
  </si>
  <si>
    <t>Orvinio</t>
  </si>
  <si>
    <t>Guidonia Montecelio</t>
  </si>
  <si>
    <t>San Lorenzo Nuovo</t>
  </si>
  <si>
    <t>Patrica</t>
  </si>
  <si>
    <t>Paganico Sabino</t>
  </si>
  <si>
    <t>Jenne</t>
  </si>
  <si>
    <t>Soriano nel Cimino</t>
  </si>
  <si>
    <t>Pescosolido</t>
  </si>
  <si>
    <t>Pescorocchiano</t>
  </si>
  <si>
    <t>Labico</t>
  </si>
  <si>
    <t>Sutri</t>
  </si>
  <si>
    <t>Picinisco</t>
  </si>
  <si>
    <t>Petrella Salto</t>
  </si>
  <si>
    <t>Lanuvio</t>
  </si>
  <si>
    <t>Tarquinia</t>
  </si>
  <si>
    <t>Pico</t>
  </si>
  <si>
    <t>Poggio Bustone</t>
  </si>
  <si>
    <t>Licenza</t>
  </si>
  <si>
    <t>Tessennano</t>
  </si>
  <si>
    <t>Piedimonte San Germano</t>
  </si>
  <si>
    <t>Poggio Catino</t>
  </si>
  <si>
    <t>Magliano Romano</t>
  </si>
  <si>
    <t>Tuscania</t>
  </si>
  <si>
    <t>Piglio</t>
  </si>
  <si>
    <t>Poggio Mirteto</t>
  </si>
  <si>
    <t>Mandela</t>
  </si>
  <si>
    <t>Valentano</t>
  </si>
  <si>
    <t>Pignataro Interamna</t>
  </si>
  <si>
    <t>Poggio Moiano</t>
  </si>
  <si>
    <t>Manziana</t>
  </si>
  <si>
    <t>Vallerano</t>
  </si>
  <si>
    <t>Pofi</t>
  </si>
  <si>
    <t>Poggio Nativo</t>
  </si>
  <si>
    <t>Marano Equo</t>
  </si>
  <si>
    <t>Vasanello</t>
  </si>
  <si>
    <t>Pontecorvo</t>
  </si>
  <si>
    <t>Poggio San Lorenzo</t>
  </si>
  <si>
    <t>Marcellina</t>
  </si>
  <si>
    <t>Vejano</t>
  </si>
  <si>
    <t>Posta Fibreno</t>
  </si>
  <si>
    <t>Posta</t>
  </si>
  <si>
    <t>Marino</t>
  </si>
  <si>
    <t>Vetralla</t>
  </si>
  <si>
    <t>Ripi</t>
  </si>
  <si>
    <t>Pozzaglia Sabina</t>
  </si>
  <si>
    <t>Mazzano Romano</t>
  </si>
  <si>
    <t>Vignanello</t>
  </si>
  <si>
    <t>Rocca d'Arce</t>
  </si>
  <si>
    <t>Mentana</t>
  </si>
  <si>
    <t>Roccasecca</t>
  </si>
  <si>
    <t>Rivodutri</t>
  </si>
  <si>
    <t>Monte Compatri</t>
  </si>
  <si>
    <t>Vitorchiano</t>
  </si>
  <si>
    <t>San Biagio Saracinisco</t>
  </si>
  <si>
    <t>Roccantica</t>
  </si>
  <si>
    <t>Monteflavio</t>
  </si>
  <si>
    <t>San Donato Val di Comino</t>
  </si>
  <si>
    <t>Rocca Sinibalda</t>
  </si>
  <si>
    <t>Montelanico</t>
  </si>
  <si>
    <t>San Giorgio a Liri</t>
  </si>
  <si>
    <t>Salisano</t>
  </si>
  <si>
    <t>Montelibretti</t>
  </si>
  <si>
    <t>San Giovanni Incarico</t>
  </si>
  <si>
    <t>Scandriglia</t>
  </si>
  <si>
    <t>Monte Porzio Catone</t>
  </si>
  <si>
    <t>Sant'Ambrogio sul Garigliano</t>
  </si>
  <si>
    <t>Selci</t>
  </si>
  <si>
    <t>Monterotondo</t>
  </si>
  <si>
    <t>Sant'Andrea del Garigliano</t>
  </si>
  <si>
    <t>Stimigliano</t>
  </si>
  <si>
    <t>Montorio Romano</t>
  </si>
  <si>
    <t>Sant'Apollinare</t>
  </si>
  <si>
    <t>Tarano</t>
  </si>
  <si>
    <t>Moricone</t>
  </si>
  <si>
    <t>Sant'Elia Fiumerapido</t>
  </si>
  <si>
    <t>Toffia</t>
  </si>
  <si>
    <t>Morlupo</t>
  </si>
  <si>
    <t>Santopadre</t>
  </si>
  <si>
    <t>Torricella in Sabina</t>
  </si>
  <si>
    <t>Nazzano</t>
  </si>
  <si>
    <t>San Vittore del Lazio</t>
  </si>
  <si>
    <t>Torri in Sabina</t>
  </si>
  <si>
    <t>Nemi</t>
  </si>
  <si>
    <t>Serrone</t>
  </si>
  <si>
    <t>Turania</t>
  </si>
  <si>
    <t>Nerola</t>
  </si>
  <si>
    <t>Settefrati</t>
  </si>
  <si>
    <t>Vacone</t>
  </si>
  <si>
    <t>Nettuno</t>
  </si>
  <si>
    <t>Sgurgola</t>
  </si>
  <si>
    <t>Varco Sabino</t>
  </si>
  <si>
    <t>Olevano Romano</t>
  </si>
  <si>
    <t>Sora</t>
  </si>
  <si>
    <t>Palestrina</t>
  </si>
  <si>
    <t>Strangolagalli</t>
  </si>
  <si>
    <t>Palombara Sabina</t>
  </si>
  <si>
    <t>Supino</t>
  </si>
  <si>
    <t>Percile</t>
  </si>
  <si>
    <t>Terelle</t>
  </si>
  <si>
    <t>Pisoniano</t>
  </si>
  <si>
    <t>Torre Cajetani</t>
  </si>
  <si>
    <t>Poli</t>
  </si>
  <si>
    <t>Torrice</t>
  </si>
  <si>
    <t>Pomezia</t>
  </si>
  <si>
    <t>Trevi nel Lazio</t>
  </si>
  <si>
    <t>Ponzano Romano</t>
  </si>
  <si>
    <t>Trivigliano</t>
  </si>
  <si>
    <t>Riano</t>
  </si>
  <si>
    <t>Vallecorsa</t>
  </si>
  <si>
    <t>Rignano Flaminio</t>
  </si>
  <si>
    <t>Vallemaio</t>
  </si>
  <si>
    <t>Riofreddo</t>
  </si>
  <si>
    <t>Vallerotonda</t>
  </si>
  <si>
    <t>Rocca Canterano</t>
  </si>
  <si>
    <t>Veroli</t>
  </si>
  <si>
    <t>Rocca di Cave</t>
  </si>
  <si>
    <t>Vicalvi</t>
  </si>
  <si>
    <t>Rocca di Papa</t>
  </si>
  <si>
    <t>Vico nel Lazio</t>
  </si>
  <si>
    <t>Roccagiovine</t>
  </si>
  <si>
    <t>Villa Latina</t>
  </si>
  <si>
    <t>Rocca Priora</t>
  </si>
  <si>
    <t>Villa Santa Lucia</t>
  </si>
  <si>
    <t>Rocca Santo Stefano</t>
  </si>
  <si>
    <t>Villa Santo Stefano</t>
  </si>
  <si>
    <t>Roiate</t>
  </si>
  <si>
    <t>Viticuso</t>
  </si>
  <si>
    <t>Roma</t>
  </si>
  <si>
    <t>Roviano</t>
  </si>
  <si>
    <t>Sacrofano</t>
  </si>
  <si>
    <t>Sambuci</t>
  </si>
  <si>
    <t>San Gregorio da Sassola</t>
  </si>
  <si>
    <t>San Polo dei Cavalieri</t>
  </si>
  <si>
    <t>Santa Marinella</t>
  </si>
  <si>
    <t>Sant'Angelo Romano</t>
  </si>
  <si>
    <t>Sant'Oreste</t>
  </si>
  <si>
    <t>San Vito Romano</t>
  </si>
  <si>
    <t>Saracinesco</t>
  </si>
  <si>
    <t>Segni</t>
  </si>
  <si>
    <t>Subiaco</t>
  </si>
  <si>
    <t>Tivoli</t>
  </si>
  <si>
    <t>Tolfa</t>
  </si>
  <si>
    <t>Torrita Tiberina</t>
  </si>
  <si>
    <t>Trevignano Romano</t>
  </si>
  <si>
    <t>Vallepietra</t>
  </si>
  <si>
    <t>Vallinfreda</t>
  </si>
  <si>
    <t>Valmontone</t>
  </si>
  <si>
    <t>Velletri</t>
  </si>
  <si>
    <t>Vicovaro</t>
  </si>
  <si>
    <t>Vivaro Romano</t>
  </si>
  <si>
    <t>Zagarolo</t>
  </si>
  <si>
    <t>Lariano</t>
  </si>
  <si>
    <t>Ladispoli</t>
  </si>
  <si>
    <t>Ardea</t>
  </si>
  <si>
    <t>Ciampino</t>
  </si>
  <si>
    <t>San Cesareo</t>
  </si>
  <si>
    <t>Fiumicino</t>
  </si>
  <si>
    <t>Fonte Nuova</t>
  </si>
  <si>
    <t xml:space="preserve">Localizzazione </t>
  </si>
  <si>
    <t>Comune</t>
  </si>
  <si>
    <t>CUAA:</t>
  </si>
  <si>
    <t>Costruzione, ammodernamento, miglioramento e riconversione di beni immobili</t>
  </si>
  <si>
    <t>Ristrutturazione, recupero, adeguamento e miglioramento di viabilità aziendale e forestale,  realizzazione di impianti arborei e forestali</t>
  </si>
  <si>
    <t>Sentieri, piazzole, muretti a secco e terrazzamenti, rifacimenti spondali</t>
  </si>
  <si>
    <t>Installazione di impianti di trasformazione e commercializzazione prodotti agricoli, produzione e distribuzione di energia, impianti elettrici, idraulici,  termici e di condizionamento</t>
  </si>
  <si>
    <t>Realizzazione di recinzioni, aree attrezzate, apposizione cartellonistica,  reti antigrandine</t>
  </si>
  <si>
    <t xml:space="preserve">Acquisto di macchine e attrezzature </t>
  </si>
  <si>
    <t>Ambito di Spesa</t>
  </si>
  <si>
    <t>Spese ammissibili al finanziamento del Programma di Sviluppo Rurale 2014/2020</t>
  </si>
  <si>
    <t>Anagrafica beneficiario:</t>
  </si>
  <si>
    <t>Investimento per voce di spesa</t>
  </si>
  <si>
    <t>Spese generali</t>
  </si>
  <si>
    <t>Totale investimento per ambito di spesa</t>
  </si>
  <si>
    <t>B4</t>
  </si>
  <si>
    <t>C4</t>
  </si>
  <si>
    <t>D4</t>
  </si>
  <si>
    <t>E4</t>
  </si>
  <si>
    <t>F4</t>
  </si>
  <si>
    <t>G4</t>
  </si>
  <si>
    <t>G5</t>
  </si>
  <si>
    <t>G6</t>
  </si>
  <si>
    <t>G7</t>
  </si>
  <si>
    <t>F5</t>
  </si>
  <si>
    <t>F6</t>
  </si>
  <si>
    <t>F7</t>
  </si>
  <si>
    <t>B5</t>
  </si>
  <si>
    <t>C5</t>
  </si>
  <si>
    <t>D5</t>
  </si>
  <si>
    <t>E5</t>
  </si>
  <si>
    <t>B6</t>
  </si>
  <si>
    <t>C6</t>
  </si>
  <si>
    <t>D6</t>
  </si>
  <si>
    <t>E6</t>
  </si>
  <si>
    <t>B7</t>
  </si>
  <si>
    <t>C7</t>
  </si>
  <si>
    <t>D7</t>
  </si>
  <si>
    <t>E7</t>
  </si>
  <si>
    <r>
      <rPr>
        <b/>
        <sz val="14"/>
        <color theme="1"/>
        <rFont val="Calibri"/>
        <family val="2"/>
        <scheme val="minor"/>
      </rPr>
      <t xml:space="preserve">Verifica dei massimali delle spese generali
</t>
    </r>
    <r>
      <rPr>
        <b/>
        <sz val="9"/>
        <color theme="1"/>
        <rFont val="Calibri"/>
        <family val="2"/>
        <scheme val="minor"/>
      </rPr>
      <t>art. 45, comma 2, lett. c) del reg. (UE) 1305/2013.  
del 17 dicembre 2013</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</si>
</sst>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4" formatCode="_-&quot;€&quot;\ * #,##0.00_-;\-&quot;€&quot;\ * #,##0.00_-;_-&quot;€&quot;\ * &quot;-&quot;??_-;_-@_-"/>
    <numFmt numFmtId="43" formatCode="_-* #,##0.00_-;\-* #,##0.00_-;_-* &quot;-&quot;??_-;_-@_-"/>
    <numFmt numFmtId="164" formatCode="_-* #,##0_-;\-* #,##0_-;_-* &quot;-&quot;??_-;_-@_-"/>
    <numFmt numFmtId="165" formatCode="#,##0.00_ ;\-#,##0.00\ "/>
    <numFmt numFmtId="166" formatCode="[$-410]d\ mmmm\ yyyy;@"/>
  </numFmts>
  <fonts count="34"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sz val="10"/>
      <color rgb="FF000000"/>
      <name val="Calibri"/>
      <family val="2"/>
      <scheme val="minor"/>
    </font>
    <font>
      <b/>
      <sz val="14"/>
      <color theme="1"/>
      <name val="Calibri"/>
      <family val="2"/>
      <scheme val="minor"/>
    </font>
    <font>
      <b/>
      <sz val="11"/>
      <color theme="1"/>
      <name val="Calibri"/>
      <family val="2"/>
    </font>
    <font>
      <sz val="11"/>
      <name val="Calibri"/>
      <family val="2"/>
      <scheme val="minor"/>
    </font>
    <font>
      <sz val="16"/>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0"/>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8"/>
      <name val="Arial Narrow"/>
      <family val="2"/>
    </font>
    <font>
      <sz val="9"/>
      <name val="Calibri"/>
      <family val="2"/>
      <scheme val="minor"/>
    </font>
    <font>
      <b/>
      <sz val="9"/>
      <color theme="1"/>
      <name val="Calibri"/>
      <family val="2"/>
      <scheme val="minor"/>
    </font>
    <font>
      <sz val="11"/>
      <color theme="0"/>
      <name val="Calibri"/>
      <family val="2"/>
      <scheme val="minor"/>
    </font>
  </fonts>
  <fills count="30">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FFFF66"/>
        <bgColor indexed="64"/>
      </patternFill>
    </fill>
  </fills>
  <borders count="71">
    <border>
      <left/>
      <right/>
      <top/>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47">
    <xf numFmtId="0" fontId="0" fillId="0" borderId="0"/>
    <xf numFmtId="43" fontId="1" fillId="0" borderId="0" applyFont="0" applyFill="0" applyBorder="0" applyAlignment="0" applyProtection="0"/>
    <xf numFmtId="9" fontId="1" fillId="0" borderId="0" applyFont="0" applyFill="0" applyBorder="0" applyAlignment="0" applyProtection="0"/>
    <xf numFmtId="0" fontId="12" fillId="0" borderId="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5" fillId="19" borderId="45" applyNumberFormat="0" applyAlignment="0" applyProtection="0"/>
    <xf numFmtId="0" fontId="16" fillId="0" borderId="46" applyNumberFormat="0" applyFill="0" applyAlignment="0" applyProtection="0"/>
    <xf numFmtId="0" fontId="17" fillId="20" borderId="47" applyNumberFormat="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24" borderId="0" applyNumberFormat="0" applyBorder="0" applyAlignment="0" applyProtection="0"/>
    <xf numFmtId="0" fontId="18" fillId="10" borderId="45" applyNumberFormat="0" applyAlignment="0" applyProtection="0"/>
    <xf numFmtId="43" fontId="12" fillId="0" borderId="0" applyFont="0" applyFill="0" applyBorder="0" applyAlignment="0" applyProtection="0"/>
    <xf numFmtId="0" fontId="19" fillId="25" borderId="0" applyNumberFormat="0" applyBorder="0" applyAlignment="0" applyProtection="0"/>
    <xf numFmtId="0" fontId="12" fillId="26" borderId="48" applyNumberFormat="0" applyFont="0" applyAlignment="0" applyProtection="0"/>
    <xf numFmtId="0" fontId="20" fillId="19" borderId="49" applyNumberFormat="0" applyAlignment="0" applyProtection="0"/>
    <xf numFmtId="49" fontId="30" fillId="0" borderId="50">
      <alignment vertical="center" wrapText="1"/>
    </xf>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51" applyNumberFormat="0" applyFill="0" applyAlignment="0" applyProtection="0"/>
    <xf numFmtId="0" fontId="25" fillId="0" borderId="52" applyNumberFormat="0" applyFill="0" applyAlignment="0" applyProtection="0"/>
    <xf numFmtId="0" fontId="26" fillId="0" borderId="53" applyNumberFormat="0" applyFill="0" applyAlignment="0" applyProtection="0"/>
    <xf numFmtId="0" fontId="26" fillId="0" borderId="0" applyNumberFormat="0" applyFill="0" applyBorder="0" applyAlignment="0" applyProtection="0"/>
    <xf numFmtId="0" fontId="27" fillId="0" borderId="54" applyNumberFormat="0" applyFill="0" applyAlignment="0" applyProtection="0"/>
    <xf numFmtId="0" fontId="28" fillId="6" borderId="0" applyNumberFormat="0" applyBorder="0" applyAlignment="0" applyProtection="0"/>
    <xf numFmtId="0" fontId="29" fillId="7" borderId="0" applyNumberFormat="0" applyBorder="0" applyAlignment="0" applyProtection="0"/>
  </cellStyleXfs>
  <cellXfs count="190">
    <xf numFmtId="0" fontId="0" fillId="0" borderId="0" xfId="0"/>
    <xf numFmtId="0" fontId="0" fillId="0" borderId="0" xfId="0" applyFill="1" applyBorder="1" applyAlignment="1">
      <alignment horizontal="center" vertical="center" wrapText="1"/>
    </xf>
    <xf numFmtId="43" fontId="0" fillId="0" borderId="0" xfId="0" applyNumberFormat="1"/>
    <xf numFmtId="13" fontId="0" fillId="0" borderId="0" xfId="0" applyNumberFormat="1"/>
    <xf numFmtId="43" fontId="0" fillId="0" borderId="0" xfId="1" applyFont="1"/>
    <xf numFmtId="43" fontId="2" fillId="0" borderId="10" xfId="1"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43" fontId="2" fillId="0" borderId="9" xfId="1" applyFont="1" applyBorder="1" applyAlignment="1">
      <alignment vertical="center" wrapText="1"/>
    </xf>
    <xf numFmtId="164" fontId="0" fillId="0" borderId="10" xfId="1" applyNumberFormat="1" applyFont="1" applyBorder="1" applyAlignment="1">
      <alignment horizontal="center" vertical="center"/>
    </xf>
    <xf numFmtId="164" fontId="0" fillId="0" borderId="10" xfId="0" applyNumberFormat="1" applyBorder="1" applyAlignment="1">
      <alignment horizontal="center" vertical="center"/>
    </xf>
    <xf numFmtId="164" fontId="0" fillId="0" borderId="11" xfId="0" applyNumberFormat="1" applyBorder="1" applyAlignment="1">
      <alignment horizontal="center" vertical="center"/>
    </xf>
    <xf numFmtId="43" fontId="2" fillId="0" borderId="30" xfId="1" applyFont="1" applyBorder="1" applyAlignment="1">
      <alignment vertical="center" wrapText="1"/>
    </xf>
    <xf numFmtId="164" fontId="0" fillId="0" borderId="31" xfId="1" applyNumberFormat="1" applyFont="1" applyBorder="1" applyAlignment="1">
      <alignment horizontal="center" vertical="center"/>
    </xf>
    <xf numFmtId="164" fontId="0" fillId="0" borderId="31" xfId="0" applyNumberFormat="1" applyBorder="1" applyAlignment="1">
      <alignment horizontal="center" vertical="center"/>
    </xf>
    <xf numFmtId="0" fontId="0" fillId="0" borderId="0" xfId="0" applyFill="1"/>
    <xf numFmtId="0" fontId="5" fillId="0" borderId="24" xfId="0" applyFont="1" applyBorder="1" applyAlignment="1">
      <alignment vertical="center"/>
    </xf>
    <xf numFmtId="0" fontId="5" fillId="0" borderId="25" xfId="0" applyFont="1" applyBorder="1" applyAlignment="1">
      <alignment vertical="center"/>
    </xf>
    <xf numFmtId="0" fontId="0" fillId="0" borderId="0" xfId="0"/>
    <xf numFmtId="43" fontId="0" fillId="0" borderId="9" xfId="0" applyNumberFormat="1" applyFont="1" applyBorder="1" applyAlignment="1" applyProtection="1">
      <alignment horizontal="center" vertical="center"/>
      <protection hidden="1"/>
    </xf>
    <xf numFmtId="43" fontId="0" fillId="0" borderId="10" xfId="0" applyNumberFormat="1" applyFont="1" applyBorder="1" applyAlignment="1" applyProtection="1">
      <alignment horizontal="center" vertical="center"/>
      <protection hidden="1"/>
    </xf>
    <xf numFmtId="43" fontId="0" fillId="0" borderId="11" xfId="0" applyNumberFormat="1" applyFont="1" applyBorder="1" applyAlignment="1" applyProtection="1">
      <alignment horizontal="center" vertical="center"/>
      <protection hidden="1"/>
    </xf>
    <xf numFmtId="43" fontId="0" fillId="0" borderId="8" xfId="0" applyNumberFormat="1" applyFont="1" applyBorder="1" applyAlignment="1" applyProtection="1">
      <alignment horizontal="center" vertical="center"/>
      <protection hidden="1"/>
    </xf>
    <xf numFmtId="43" fontId="0" fillId="0" borderId="12" xfId="0" applyNumberFormat="1" applyFont="1" applyBorder="1" applyAlignment="1" applyProtection="1">
      <alignment horizontal="center" vertical="center"/>
      <protection hidden="1"/>
    </xf>
    <xf numFmtId="43" fontId="0" fillId="0" borderId="13" xfId="0" applyNumberFormat="1" applyFont="1" applyBorder="1" applyAlignment="1" applyProtection="1">
      <alignment horizontal="center" vertical="center"/>
      <protection hidden="1"/>
    </xf>
    <xf numFmtId="43" fontId="0" fillId="0" borderId="16" xfId="0" applyNumberFormat="1" applyFont="1" applyBorder="1" applyAlignment="1" applyProtection="1">
      <alignment horizontal="center" vertical="center"/>
      <protection hidden="1"/>
    </xf>
    <xf numFmtId="43" fontId="0" fillId="0" borderId="17" xfId="0" applyNumberFormat="1" applyFont="1" applyBorder="1" applyAlignment="1" applyProtection="1">
      <alignment horizontal="center" vertical="center"/>
      <protection hidden="1"/>
    </xf>
    <xf numFmtId="43" fontId="0" fillId="0" borderId="18" xfId="0" applyNumberFormat="1" applyFont="1" applyBorder="1" applyAlignment="1" applyProtection="1">
      <alignment horizontal="center" vertical="center"/>
      <protection hidden="1"/>
    </xf>
    <xf numFmtId="43" fontId="0" fillId="0" borderId="15" xfId="0" applyNumberFormat="1" applyFont="1" applyBorder="1" applyAlignment="1" applyProtection="1">
      <alignment horizontal="center" vertical="center"/>
      <protection hidden="1"/>
    </xf>
    <xf numFmtId="43" fontId="0" fillId="0" borderId="19" xfId="0" applyNumberFormat="1" applyFont="1" applyBorder="1" applyAlignment="1" applyProtection="1">
      <alignment horizontal="center" vertical="center"/>
      <protection hidden="1"/>
    </xf>
    <xf numFmtId="43" fontId="0" fillId="0" borderId="20" xfId="0" applyNumberFormat="1" applyFont="1" applyBorder="1" applyAlignment="1" applyProtection="1">
      <alignment horizontal="center" vertical="center"/>
      <protection hidden="1"/>
    </xf>
    <xf numFmtId="0" fontId="5" fillId="0" borderId="25" xfId="0" applyFont="1" applyBorder="1" applyAlignment="1" applyProtection="1">
      <alignment vertical="center"/>
      <protection hidden="1"/>
    </xf>
    <xf numFmtId="0" fontId="5" fillId="0" borderId="26" xfId="0" applyFont="1" applyBorder="1" applyAlignment="1" applyProtection="1">
      <alignment vertical="center"/>
      <protection hidden="1"/>
    </xf>
    <xf numFmtId="0" fontId="0" fillId="0" borderId="0" xfId="0" applyProtection="1">
      <protection hidden="1"/>
    </xf>
    <xf numFmtId="0" fontId="7" fillId="0" borderId="0" xfId="0" applyFont="1" applyProtection="1">
      <protection hidden="1"/>
    </xf>
    <xf numFmtId="0" fontId="0" fillId="0" borderId="0" xfId="0" applyBorder="1" applyProtection="1">
      <protection hidden="1"/>
    </xf>
    <xf numFmtId="0" fontId="0" fillId="0" borderId="0" xfId="0" applyFill="1" applyBorder="1" applyProtection="1">
      <protection hidden="1"/>
    </xf>
    <xf numFmtId="49" fontId="31" fillId="3" borderId="0" xfId="3" applyNumberFormat="1" applyFont="1" applyFill="1" applyBorder="1" applyAlignment="1" applyProtection="1">
      <protection hidden="1"/>
    </xf>
    <xf numFmtId="0" fontId="0" fillId="4" borderId="60" xfId="0" applyFill="1" applyBorder="1"/>
    <xf numFmtId="0" fontId="2" fillId="4" borderId="61" xfId="0" applyFont="1" applyFill="1" applyBorder="1" applyAlignment="1">
      <alignment horizontal="center"/>
    </xf>
    <xf numFmtId="0" fontId="0" fillId="4" borderId="58" xfId="0" applyFill="1" applyBorder="1"/>
    <xf numFmtId="0" fontId="2" fillId="4" borderId="59" xfId="0" applyFont="1" applyFill="1" applyBorder="1"/>
    <xf numFmtId="0" fontId="5" fillId="4" borderId="7" xfId="0" applyFont="1" applyFill="1" applyBorder="1" applyAlignment="1">
      <alignment horizontal="center" vertical="center"/>
    </xf>
    <xf numFmtId="0" fontId="0" fillId="4" borderId="8" xfId="0" applyFill="1" applyBorder="1" applyAlignment="1">
      <alignment horizontal="center" vertical="center" wrapText="1"/>
    </xf>
    <xf numFmtId="0" fontId="5" fillId="4" borderId="14" xfId="0" applyFont="1" applyFill="1" applyBorder="1" applyAlignment="1">
      <alignment horizontal="center" vertical="center"/>
    </xf>
    <xf numFmtId="0" fontId="0" fillId="4" borderId="15" xfId="0" applyFill="1" applyBorder="1" applyAlignment="1">
      <alignment horizontal="center" vertical="center" wrapText="1"/>
    </xf>
    <xf numFmtId="43" fontId="4" fillId="27" borderId="9" xfId="0" applyNumberFormat="1" applyFont="1" applyFill="1" applyBorder="1" applyAlignment="1">
      <alignment horizontal="justify" vertical="center"/>
    </xf>
    <xf numFmtId="43" fontId="4" fillId="27" borderId="10" xfId="0" applyNumberFormat="1" applyFont="1" applyFill="1" applyBorder="1" applyAlignment="1">
      <alignment horizontal="justify" vertical="center"/>
    </xf>
    <xf numFmtId="43" fontId="4" fillId="27" borderId="11" xfId="0" applyNumberFormat="1" applyFont="1" applyFill="1" applyBorder="1" applyAlignment="1">
      <alignment horizontal="justify" vertical="center"/>
    </xf>
    <xf numFmtId="43" fontId="4" fillId="27" borderId="12" xfId="0" applyNumberFormat="1" applyFont="1" applyFill="1" applyBorder="1" applyAlignment="1">
      <alignment horizontal="justify" vertical="center"/>
    </xf>
    <xf numFmtId="43" fontId="3" fillId="27" borderId="9" xfId="0" applyNumberFormat="1" applyFont="1" applyFill="1" applyBorder="1" applyAlignment="1">
      <alignment horizontal="center" vertical="center"/>
    </xf>
    <xf numFmtId="43" fontId="3" fillId="27" borderId="10" xfId="0" applyNumberFormat="1" applyFont="1" applyFill="1" applyBorder="1" applyAlignment="1">
      <alignment horizontal="center" vertical="center"/>
    </xf>
    <xf numFmtId="43" fontId="3" fillId="27" borderId="11" xfId="0" applyNumberFormat="1" applyFont="1" applyFill="1" applyBorder="1" applyAlignment="1">
      <alignment horizontal="center" vertical="center"/>
    </xf>
    <xf numFmtId="43" fontId="3" fillId="27" borderId="8" xfId="0" applyNumberFormat="1" applyFont="1" applyFill="1" applyBorder="1" applyAlignment="1">
      <alignment horizontal="center" vertical="center"/>
    </xf>
    <xf numFmtId="43" fontId="3" fillId="27" borderId="12" xfId="0" applyNumberFormat="1" applyFont="1" applyFill="1" applyBorder="1" applyAlignment="1">
      <alignment horizontal="center" vertical="center"/>
    </xf>
    <xf numFmtId="43" fontId="3" fillId="27" borderId="13" xfId="0" applyNumberFormat="1" applyFont="1" applyFill="1" applyBorder="1" applyAlignment="1">
      <alignment horizontal="center" vertical="center"/>
    </xf>
    <xf numFmtId="0" fontId="0" fillId="28" borderId="39" xfId="0" applyFill="1" applyBorder="1" applyAlignment="1" applyProtection="1">
      <alignment horizontal="center" vertical="center"/>
      <protection hidden="1"/>
    </xf>
    <xf numFmtId="43" fontId="11" fillId="28" borderId="4" xfId="0" applyNumberFormat="1" applyFont="1" applyFill="1" applyBorder="1" applyAlignment="1" applyProtection="1">
      <alignment horizontal="right" wrapText="1" indent="4" shrinkToFit="1"/>
      <protection hidden="1"/>
    </xf>
    <xf numFmtId="43" fontId="11" fillId="28" borderId="11" xfId="0" applyNumberFormat="1" applyFont="1" applyFill="1" applyBorder="1" applyAlignment="1" applyProtection="1">
      <alignment horizontal="right" wrapText="1" indent="4" shrinkToFit="1"/>
      <protection hidden="1"/>
    </xf>
    <xf numFmtId="10" fontId="11" fillId="28" borderId="11" xfId="2" applyNumberFormat="1" applyFont="1" applyFill="1" applyBorder="1" applyAlignment="1" applyProtection="1">
      <alignment horizontal="right" wrapText="1" indent="4" shrinkToFit="1"/>
      <protection hidden="1"/>
    </xf>
    <xf numFmtId="43" fontId="11" fillId="28" borderId="32" xfId="0" applyNumberFormat="1" applyFont="1" applyFill="1" applyBorder="1" applyAlignment="1" applyProtection="1">
      <alignment horizontal="right" wrapText="1" indent="4" shrinkToFit="1"/>
      <protection hidden="1"/>
    </xf>
    <xf numFmtId="43" fontId="0" fillId="28" borderId="62" xfId="0" applyNumberFormat="1" applyFill="1" applyBorder="1" applyAlignment="1" applyProtection="1">
      <alignment vertical="center"/>
      <protection hidden="1"/>
    </xf>
    <xf numFmtId="43" fontId="0" fillId="28" borderId="11" xfId="0" applyNumberFormat="1" applyFill="1" applyBorder="1" applyAlignment="1" applyProtection="1">
      <alignment vertical="center"/>
      <protection hidden="1"/>
    </xf>
    <xf numFmtId="43" fontId="0" fillId="28" borderId="32" xfId="0" applyNumberFormat="1" applyFill="1" applyBorder="1" applyAlignment="1" applyProtection="1">
      <alignment vertical="center"/>
      <protection hidden="1"/>
    </xf>
    <xf numFmtId="43" fontId="0" fillId="28" borderId="4" xfId="0" applyNumberFormat="1" applyFill="1" applyBorder="1" applyAlignment="1" applyProtection="1">
      <alignment horizontal="right" vertical="center"/>
      <protection hidden="1"/>
    </xf>
    <xf numFmtId="43" fontId="0" fillId="28" borderId="62" xfId="0" applyNumberFormat="1" applyFill="1" applyBorder="1" applyAlignment="1" applyProtection="1">
      <alignment horizontal="right" vertical="center"/>
      <protection hidden="1"/>
    </xf>
    <xf numFmtId="43" fontId="0" fillId="28" borderId="11" xfId="0" applyNumberFormat="1" applyFill="1" applyBorder="1" applyAlignment="1" applyProtection="1">
      <alignment horizontal="right" vertical="center"/>
      <protection hidden="1"/>
    </xf>
    <xf numFmtId="43" fontId="0" fillId="28" borderId="32" xfId="0" applyNumberFormat="1" applyFill="1" applyBorder="1" applyAlignment="1" applyProtection="1">
      <alignment horizontal="right" vertical="center"/>
      <protection hidden="1"/>
    </xf>
    <xf numFmtId="43" fontId="0" fillId="28" borderId="4" xfId="0" applyNumberFormat="1" applyFill="1" applyBorder="1" applyAlignment="1" applyProtection="1">
      <alignment vertical="center"/>
      <protection hidden="1"/>
    </xf>
    <xf numFmtId="0" fontId="0" fillId="29" borderId="6" xfId="0" applyFill="1" applyBorder="1" applyAlignment="1" applyProtection="1">
      <alignment horizontal="center" vertical="center"/>
      <protection hidden="1"/>
    </xf>
    <xf numFmtId="0" fontId="0" fillId="29" borderId="38" xfId="0" applyFill="1" applyBorder="1" applyAlignment="1" applyProtection="1">
      <alignment horizontal="center" vertical="center"/>
      <protection hidden="1"/>
    </xf>
    <xf numFmtId="0" fontId="0" fillId="29" borderId="13" xfId="0" applyFill="1" applyBorder="1" applyAlignment="1" applyProtection="1">
      <alignment horizontal="center" vertical="center"/>
      <protection hidden="1"/>
    </xf>
    <xf numFmtId="43" fontId="33" fillId="28" borderId="65" xfId="0" applyNumberFormat="1" applyFont="1" applyFill="1" applyBorder="1" applyAlignment="1" applyProtection="1">
      <alignment horizontal="right" vertical="center"/>
      <protection hidden="1"/>
    </xf>
    <xf numFmtId="43" fontId="0" fillId="0" borderId="0" xfId="0" applyNumberFormat="1" applyProtection="1">
      <protection hidden="1"/>
    </xf>
    <xf numFmtId="0" fontId="0" fillId="0" borderId="0" xfId="0" applyBorder="1" applyAlignment="1" applyProtection="1">
      <alignment horizontal="left"/>
      <protection hidden="1"/>
    </xf>
    <xf numFmtId="0" fontId="0" fillId="0" borderId="0" xfId="0" applyAlignment="1" applyProtection="1">
      <alignment horizontal="center" vertical="center"/>
      <protection hidden="1"/>
    </xf>
    <xf numFmtId="49" fontId="0" fillId="0" borderId="0" xfId="0" applyNumberFormat="1" applyAlignment="1" applyProtection="1">
      <alignment wrapText="1"/>
      <protection hidden="1"/>
    </xf>
    <xf numFmtId="0" fontId="0" fillId="0" borderId="24" xfId="0" applyBorder="1" applyAlignment="1" applyProtection="1">
      <alignment horizontal="right" vertical="center"/>
      <protection hidden="1"/>
    </xf>
    <xf numFmtId="0" fontId="10" fillId="3" borderId="0" xfId="0" applyFont="1" applyFill="1" applyBorder="1" applyAlignment="1" applyProtection="1">
      <alignment horizontal="left"/>
      <protection hidden="1"/>
    </xf>
    <xf numFmtId="165" fontId="11" fillId="3" borderId="0" xfId="0" applyNumberFormat="1" applyFont="1" applyFill="1" applyBorder="1" applyAlignment="1" applyProtection="1">
      <alignment horizontal="right" indent="4"/>
      <protection hidden="1"/>
    </xf>
    <xf numFmtId="49" fontId="0" fillId="0" borderId="0" xfId="0" applyNumberFormat="1" applyAlignment="1" applyProtection="1">
      <alignment horizontal="center" wrapText="1"/>
      <protection hidden="1"/>
    </xf>
    <xf numFmtId="49" fontId="2" fillId="2" borderId="34" xfId="0" applyNumberFormat="1" applyFont="1" applyFill="1" applyBorder="1" applyAlignment="1" applyProtection="1">
      <alignment horizontal="center" vertical="center" wrapText="1"/>
      <protection hidden="1"/>
    </xf>
    <xf numFmtId="49" fontId="2" fillId="2" borderId="33" xfId="0" applyNumberFormat="1" applyFont="1" applyFill="1" applyBorder="1" applyAlignment="1" applyProtection="1">
      <alignment horizontal="center" vertical="center" wrapText="1"/>
      <protection hidden="1"/>
    </xf>
    <xf numFmtId="43" fontId="0" fillId="0" borderId="0" xfId="0" applyNumberFormat="1" applyAlignment="1" applyProtection="1">
      <alignment wrapText="1"/>
      <protection hidden="1"/>
    </xf>
    <xf numFmtId="49" fontId="7" fillId="0" borderId="0" xfId="0" applyNumberFormat="1" applyFont="1" applyAlignment="1" applyProtection="1">
      <alignment wrapText="1"/>
      <protection hidden="1"/>
    </xf>
    <xf numFmtId="49" fontId="0" fillId="29" borderId="5" xfId="0" applyNumberFormat="1" applyFill="1" applyBorder="1" applyAlignment="1" applyProtection="1">
      <alignment vertical="center" wrapText="1"/>
      <protection locked="0" hidden="1"/>
    </xf>
    <xf numFmtId="43" fontId="0" fillId="29" borderId="3" xfId="0" applyNumberFormat="1" applyFill="1" applyBorder="1" applyAlignment="1" applyProtection="1">
      <alignment horizontal="right" vertical="center"/>
      <protection locked="0" hidden="1"/>
    </xf>
    <xf numFmtId="49" fontId="0" fillId="29" borderId="35" xfId="0" applyNumberFormat="1" applyFill="1" applyBorder="1" applyAlignment="1" applyProtection="1">
      <alignment vertical="center" wrapText="1"/>
      <protection locked="0" hidden="1"/>
    </xf>
    <xf numFmtId="43" fontId="0" fillId="29" borderId="10" xfId="0" applyNumberFormat="1" applyFill="1" applyBorder="1" applyAlignment="1" applyProtection="1">
      <alignment horizontal="right" vertical="center"/>
      <protection locked="0" hidden="1"/>
    </xf>
    <xf numFmtId="49" fontId="0" fillId="29" borderId="12" xfId="0" applyNumberFormat="1" applyFill="1" applyBorder="1" applyAlignment="1" applyProtection="1">
      <alignment vertical="center" wrapText="1"/>
      <protection locked="0" hidden="1"/>
    </xf>
    <xf numFmtId="49" fontId="0" fillId="28" borderId="36" xfId="0" applyNumberFormat="1" applyFill="1" applyBorder="1" applyAlignment="1" applyProtection="1">
      <alignment vertical="center" wrapText="1"/>
      <protection hidden="1"/>
    </xf>
    <xf numFmtId="0" fontId="7" fillId="0" borderId="0" xfId="0" applyFont="1" applyAlignment="1" applyProtection="1">
      <alignment horizontal="center"/>
      <protection hidden="1"/>
    </xf>
    <xf numFmtId="43" fontId="33" fillId="3" borderId="31" xfId="0" applyNumberFormat="1" applyFont="1" applyFill="1" applyBorder="1" applyAlignment="1" applyProtection="1">
      <alignment horizontal="right" vertical="center"/>
      <protection hidden="1"/>
    </xf>
    <xf numFmtId="166" fontId="0" fillId="0" borderId="0" xfId="0" applyNumberFormat="1" applyBorder="1" applyAlignment="1" applyProtection="1">
      <alignment horizontal="center"/>
      <protection hidden="1"/>
    </xf>
    <xf numFmtId="0" fontId="0" fillId="0" borderId="55" xfId="0" applyBorder="1" applyProtection="1">
      <protection hidden="1"/>
    </xf>
    <xf numFmtId="49" fontId="0" fillId="0" borderId="56" xfId="0" applyNumberFormat="1" applyBorder="1" applyAlignment="1" applyProtection="1">
      <alignment horizontal="right" vertical="center" wrapText="1" indent="3"/>
      <protection hidden="1"/>
    </xf>
    <xf numFmtId="49" fontId="0" fillId="0" borderId="56" xfId="0" applyNumberFormat="1" applyBorder="1" applyAlignment="1" applyProtection="1">
      <alignment horizontal="center" wrapText="1"/>
      <protection hidden="1"/>
    </xf>
    <xf numFmtId="49" fontId="0" fillId="0" borderId="69" xfId="0" applyNumberFormat="1" applyBorder="1" applyAlignment="1" applyProtection="1">
      <alignment horizontal="center" wrapText="1"/>
      <protection hidden="1"/>
    </xf>
    <xf numFmtId="0" fontId="0" fillId="0" borderId="38" xfId="0" applyBorder="1" applyProtection="1">
      <protection hidden="1"/>
    </xf>
    <xf numFmtId="49" fontId="0" fillId="0" borderId="57" xfId="0" applyNumberFormat="1" applyBorder="1" applyAlignment="1" applyProtection="1">
      <alignment horizontal="right" vertical="center" wrapText="1" indent="3"/>
      <protection hidden="1"/>
    </xf>
    <xf numFmtId="49" fontId="0" fillId="0" borderId="57" xfId="0" applyNumberFormat="1" applyBorder="1" applyAlignment="1" applyProtection="1">
      <alignment horizontal="center" wrapText="1"/>
      <protection hidden="1"/>
    </xf>
    <xf numFmtId="49" fontId="0" fillId="0" borderId="35" xfId="0" applyNumberFormat="1" applyBorder="1" applyAlignment="1" applyProtection="1">
      <alignment horizontal="center" wrapText="1"/>
      <protection hidden="1"/>
    </xf>
    <xf numFmtId="49" fontId="0" fillId="0" borderId="0" xfId="0" applyNumberFormat="1" applyBorder="1" applyAlignment="1" applyProtection="1">
      <alignment horizontal="center" wrapText="1"/>
      <protection hidden="1"/>
    </xf>
    <xf numFmtId="49" fontId="0" fillId="0" borderId="0" xfId="0" applyNumberFormat="1" applyBorder="1" applyAlignment="1" applyProtection="1">
      <alignment wrapText="1"/>
      <protection hidden="1"/>
    </xf>
    <xf numFmtId="43" fontId="33" fillId="28" borderId="70" xfId="0" applyNumberFormat="1" applyFont="1" applyFill="1" applyBorder="1" applyAlignment="1" applyProtection="1">
      <alignment horizontal="right" vertical="center"/>
      <protection hidden="1"/>
    </xf>
    <xf numFmtId="164" fontId="0" fillId="0" borderId="32" xfId="0" applyNumberFormat="1" applyBorder="1" applyAlignment="1">
      <alignment horizontal="center" vertical="center"/>
    </xf>
    <xf numFmtId="0" fontId="9" fillId="0" borderId="0" xfId="0" applyFont="1" applyBorder="1" applyAlignment="1" applyProtection="1">
      <alignment horizontal="center" vertical="center"/>
      <protection hidden="1"/>
    </xf>
    <xf numFmtId="0" fontId="0" fillId="0" borderId="0" xfId="0" applyBorder="1" applyAlignment="1" applyProtection="1">
      <alignment horizontal="right" vertical="center"/>
      <protection hidden="1"/>
    </xf>
    <xf numFmtId="49" fontId="0" fillId="3" borderId="0" xfId="0" applyNumberFormat="1" applyFill="1" applyBorder="1" applyAlignment="1" applyProtection="1">
      <alignment horizontal="center" vertical="center"/>
      <protection locked="0" hidden="1"/>
    </xf>
    <xf numFmtId="43" fontId="0" fillId="3" borderId="0" xfId="0" applyNumberFormat="1" applyFill="1" applyProtection="1">
      <protection hidden="1"/>
    </xf>
    <xf numFmtId="0" fontId="0" fillId="3" borderId="0" xfId="0" applyFill="1" applyProtection="1">
      <protection hidden="1"/>
    </xf>
    <xf numFmtId="44" fontId="0" fillId="2" borderId="40" xfId="0" applyNumberFormat="1" applyFill="1" applyBorder="1" applyAlignment="1" applyProtection="1">
      <alignment horizontal="left"/>
      <protection hidden="1"/>
    </xf>
    <xf numFmtId="44" fontId="0" fillId="29" borderId="40" xfId="0" applyNumberFormat="1" applyFill="1" applyBorder="1" applyAlignment="1" applyProtection="1">
      <alignment horizontal="left" vertical="center"/>
      <protection locked="0" hidden="1"/>
    </xf>
    <xf numFmtId="0" fontId="0" fillId="2" borderId="24" xfId="0" applyFill="1" applyBorder="1" applyAlignment="1" applyProtection="1">
      <alignment horizontal="left" vertical="center"/>
      <protection hidden="1"/>
    </xf>
    <xf numFmtId="0" fontId="0" fillId="2" borderId="25" xfId="0" applyFill="1" applyBorder="1" applyAlignment="1" applyProtection="1">
      <alignment horizontal="left" vertical="center"/>
      <protection hidden="1"/>
    </xf>
    <xf numFmtId="0" fontId="0" fillId="2" borderId="26" xfId="0" applyFill="1" applyBorder="1" applyAlignment="1" applyProtection="1">
      <alignment horizontal="left" vertical="center"/>
      <protection hidden="1"/>
    </xf>
    <xf numFmtId="0" fontId="0" fillId="29" borderId="24" xfId="0" applyFill="1" applyBorder="1" applyAlignment="1" applyProtection="1">
      <alignment horizontal="left" vertical="center"/>
      <protection locked="0" hidden="1"/>
    </xf>
    <xf numFmtId="0" fontId="0" fillId="29" borderId="25" xfId="0" applyFill="1" applyBorder="1" applyAlignment="1" applyProtection="1">
      <alignment horizontal="left" vertical="center"/>
      <protection locked="0" hidden="1"/>
    </xf>
    <xf numFmtId="0" fontId="0" fillId="29" borderId="26" xfId="0" applyFill="1" applyBorder="1" applyAlignment="1" applyProtection="1">
      <alignment horizontal="left" vertical="center"/>
      <protection locked="0" hidden="1"/>
    </xf>
    <xf numFmtId="43" fontId="0" fillId="28" borderId="63" xfId="0" applyNumberFormat="1" applyFill="1" applyBorder="1" applyAlignment="1" applyProtection="1">
      <alignment horizontal="center" vertical="center" wrapText="1"/>
      <protection hidden="1"/>
    </xf>
    <xf numFmtId="43" fontId="0" fillId="28" borderId="64" xfId="0" applyNumberFormat="1" applyFill="1" applyBorder="1" applyAlignment="1" applyProtection="1">
      <alignment horizontal="center" vertical="center" wrapText="1"/>
      <protection hidden="1"/>
    </xf>
    <xf numFmtId="43" fontId="0" fillId="28" borderId="65" xfId="0" applyNumberFormat="1" applyFill="1" applyBorder="1" applyAlignment="1" applyProtection="1">
      <alignment horizontal="center" vertical="center" wrapText="1"/>
      <protection hidden="1"/>
    </xf>
    <xf numFmtId="0" fontId="8" fillId="2" borderId="0" xfId="0" applyFont="1" applyFill="1" applyBorder="1" applyAlignment="1" applyProtection="1">
      <alignment horizontal="center" vertical="center" wrapText="1"/>
      <protection hidden="1"/>
    </xf>
    <xf numFmtId="0" fontId="0" fillId="2" borderId="0" xfId="0" applyFill="1" applyBorder="1" applyAlignment="1" applyProtection="1">
      <alignment horizontal="center" vertical="center" wrapText="1"/>
      <protection hidden="1"/>
    </xf>
    <xf numFmtId="49" fontId="2" fillId="2" borderId="24" xfId="0" applyNumberFormat="1" applyFont="1" applyFill="1" applyBorder="1" applyAlignment="1" applyProtection="1">
      <alignment horizontal="center" vertical="center" wrapText="1"/>
      <protection hidden="1"/>
    </xf>
    <xf numFmtId="49" fontId="2" fillId="2" borderId="34" xfId="0" applyNumberFormat="1" applyFont="1" applyFill="1" applyBorder="1" applyAlignment="1" applyProtection="1">
      <alignment horizontal="center" vertical="center" wrapText="1"/>
      <protection hidden="1"/>
    </xf>
    <xf numFmtId="49" fontId="0" fillId="29" borderId="24" xfId="0" applyNumberFormat="1" applyFill="1" applyBorder="1" applyAlignment="1" applyProtection="1">
      <alignment horizontal="center" vertical="center"/>
      <protection locked="0" hidden="1"/>
    </xf>
    <xf numFmtId="49" fontId="0" fillId="29" borderId="25" xfId="0" applyNumberFormat="1" applyFill="1" applyBorder="1" applyAlignment="1" applyProtection="1">
      <alignment horizontal="center" vertical="center"/>
      <protection locked="0" hidden="1"/>
    </xf>
    <xf numFmtId="49" fontId="0" fillId="29" borderId="26" xfId="0" applyNumberFormat="1" applyFill="1" applyBorder="1" applyAlignment="1" applyProtection="1">
      <alignment horizontal="center" vertical="center"/>
      <protection locked="0" hidden="1"/>
    </xf>
    <xf numFmtId="0" fontId="9" fillId="0" borderId="41" xfId="0" applyFont="1" applyBorder="1" applyAlignment="1" applyProtection="1">
      <alignment horizontal="center" vertical="center" wrapText="1"/>
      <protection hidden="1"/>
    </xf>
    <xf numFmtId="0" fontId="9" fillId="0" borderId="42" xfId="0" applyFont="1" applyBorder="1" applyAlignment="1" applyProtection="1">
      <alignment horizontal="center" vertical="center"/>
      <protection hidden="1"/>
    </xf>
    <xf numFmtId="0" fontId="9" fillId="0" borderId="43" xfId="0" applyFont="1" applyBorder="1" applyAlignment="1" applyProtection="1">
      <alignment horizontal="center" vertical="center"/>
      <protection hidden="1"/>
    </xf>
    <xf numFmtId="0" fontId="9" fillId="0" borderId="21" xfId="0" applyFont="1" applyBorder="1" applyAlignment="1" applyProtection="1">
      <alignment horizontal="center" vertical="center"/>
      <protection hidden="1"/>
    </xf>
    <xf numFmtId="0" fontId="9" fillId="0" borderId="22" xfId="0" applyFont="1" applyBorder="1" applyAlignment="1" applyProtection="1">
      <alignment horizontal="center" vertical="center"/>
      <protection hidden="1"/>
    </xf>
    <xf numFmtId="0" fontId="9" fillId="0" borderId="44" xfId="0" applyFont="1" applyBorder="1" applyAlignment="1" applyProtection="1">
      <alignment horizontal="center" vertical="center"/>
      <protection hidden="1"/>
    </xf>
    <xf numFmtId="49" fontId="2" fillId="2" borderId="37" xfId="0" applyNumberFormat="1" applyFont="1" applyFill="1" applyBorder="1" applyAlignment="1" applyProtection="1">
      <alignment horizontal="center" vertical="center" wrapText="1"/>
      <protection hidden="1"/>
    </xf>
    <xf numFmtId="0" fontId="10" fillId="2" borderId="2" xfId="0" applyFont="1" applyFill="1" applyBorder="1" applyAlignment="1" applyProtection="1">
      <alignment horizontal="left"/>
      <protection hidden="1"/>
    </xf>
    <xf numFmtId="0" fontId="10" fillId="2" borderId="3" xfId="0" applyFont="1" applyFill="1" applyBorder="1" applyAlignment="1" applyProtection="1">
      <alignment horizontal="left"/>
      <protection hidden="1"/>
    </xf>
    <xf numFmtId="0" fontId="10" fillId="2" borderId="9" xfId="0" applyFont="1" applyFill="1" applyBorder="1" applyAlignment="1" applyProtection="1">
      <alignment horizontal="left"/>
      <protection hidden="1"/>
    </xf>
    <xf numFmtId="0" fontId="10" fillId="2" borderId="10" xfId="0" applyFont="1" applyFill="1" applyBorder="1" applyAlignment="1" applyProtection="1">
      <alignment horizontal="left"/>
      <protection hidden="1"/>
    </xf>
    <xf numFmtId="0" fontId="10" fillId="2" borderId="30" xfId="0" applyFont="1" applyFill="1" applyBorder="1" applyAlignment="1" applyProtection="1">
      <alignment horizontal="left"/>
      <protection hidden="1"/>
    </xf>
    <xf numFmtId="0" fontId="10" fillId="2" borderId="31" xfId="0" applyFont="1" applyFill="1" applyBorder="1" applyAlignment="1" applyProtection="1">
      <alignment horizontal="left"/>
      <protection hidden="1"/>
    </xf>
    <xf numFmtId="0" fontId="0" fillId="28" borderId="41" xfId="0" applyFill="1" applyBorder="1" applyAlignment="1" applyProtection="1">
      <alignment horizontal="center" vertical="center"/>
      <protection hidden="1"/>
    </xf>
    <xf numFmtId="0" fontId="0" fillId="28" borderId="42" xfId="0" applyFill="1" applyBorder="1" applyAlignment="1" applyProtection="1">
      <alignment horizontal="center" vertical="center"/>
      <protection hidden="1"/>
    </xf>
    <xf numFmtId="0" fontId="0" fillId="28" borderId="43" xfId="0" applyFill="1" applyBorder="1" applyAlignment="1" applyProtection="1">
      <alignment horizontal="center" vertical="center"/>
      <protection hidden="1"/>
    </xf>
    <xf numFmtId="0" fontId="0" fillId="28" borderId="21" xfId="0" applyFill="1" applyBorder="1" applyAlignment="1" applyProtection="1">
      <alignment horizontal="center" vertical="center"/>
      <protection hidden="1"/>
    </xf>
    <xf numFmtId="0" fontId="0" fillId="28" borderId="22" xfId="0" applyFill="1" applyBorder="1" applyAlignment="1" applyProtection="1">
      <alignment horizontal="center" vertical="center"/>
      <protection hidden="1"/>
    </xf>
    <xf numFmtId="0" fontId="0" fillId="28" borderId="44" xfId="0" applyFill="1" applyBorder="1" applyAlignment="1" applyProtection="1">
      <alignment horizontal="center" vertical="center"/>
      <protection hidden="1"/>
    </xf>
    <xf numFmtId="0" fontId="3" fillId="28" borderId="66" xfId="0" applyFont="1" applyFill="1" applyBorder="1" applyAlignment="1" applyProtection="1">
      <alignment horizontal="center" vertical="center" wrapText="1"/>
      <protection hidden="1"/>
    </xf>
    <xf numFmtId="0" fontId="3" fillId="28" borderId="67" xfId="0" applyFont="1" applyFill="1" applyBorder="1" applyAlignment="1" applyProtection="1">
      <alignment horizontal="center" vertical="center" wrapText="1"/>
      <protection hidden="1"/>
    </xf>
    <xf numFmtId="0" fontId="3" fillId="28" borderId="68" xfId="0" applyFont="1" applyFill="1" applyBorder="1" applyAlignment="1" applyProtection="1">
      <alignment horizontal="center" vertical="center" wrapText="1"/>
      <protection hidden="1"/>
    </xf>
    <xf numFmtId="0" fontId="3" fillId="28" borderId="63" xfId="0" applyFont="1" applyFill="1" applyBorder="1" applyAlignment="1" applyProtection="1">
      <alignment horizontal="left" vertical="center" wrapText="1" indent="1"/>
      <protection hidden="1"/>
    </xf>
    <xf numFmtId="0" fontId="3" fillId="28" borderId="64" xfId="0" applyFont="1" applyFill="1" applyBorder="1" applyAlignment="1" applyProtection="1">
      <alignment horizontal="left" vertical="center" wrapText="1" indent="1"/>
      <protection hidden="1"/>
    </xf>
    <xf numFmtId="0" fontId="3" fillId="28" borderId="65" xfId="0" applyFont="1" applyFill="1" applyBorder="1" applyAlignment="1" applyProtection="1">
      <alignment horizontal="left" vertical="center" wrapText="1" indent="1"/>
      <protection hidden="1"/>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0" fillId="0" borderId="1" xfId="0" applyFill="1" applyBorder="1" applyAlignment="1">
      <alignment horizontal="left" wrapText="1"/>
    </xf>
    <xf numFmtId="0" fontId="0" fillId="0" borderId="0" xfId="0" applyAlignment="1">
      <alignment horizontal="left" wrapText="1"/>
    </xf>
    <xf numFmtId="43" fontId="6" fillId="0" borderId="28" xfId="0" applyNumberFormat="1" applyFont="1" applyBorder="1" applyAlignment="1" applyProtection="1">
      <alignment horizontal="center" vertical="center"/>
      <protection hidden="1"/>
    </xf>
    <xf numFmtId="43" fontId="6" fillId="0" borderId="27" xfId="0" applyNumberFormat="1" applyFont="1" applyBorder="1" applyAlignment="1" applyProtection="1">
      <alignment horizontal="center" vertical="center"/>
      <protection hidden="1"/>
    </xf>
    <xf numFmtId="43" fontId="6" fillId="0" borderId="29" xfId="0" applyNumberFormat="1" applyFont="1" applyBorder="1" applyAlignment="1" applyProtection="1">
      <alignment horizontal="center" vertical="center"/>
      <protection hidden="1"/>
    </xf>
    <xf numFmtId="43" fontId="5" fillId="0" borderId="25" xfId="0" applyNumberFormat="1" applyFont="1" applyBorder="1" applyAlignment="1" applyProtection="1">
      <alignment horizontal="center" vertical="center"/>
      <protection hidden="1"/>
    </xf>
    <xf numFmtId="0" fontId="5" fillId="0" borderId="25" xfId="0" applyFont="1" applyBorder="1" applyAlignment="1" applyProtection="1">
      <alignment horizontal="center" vertical="center"/>
      <protection hidden="1"/>
    </xf>
    <xf numFmtId="43" fontId="6" fillId="0" borderId="23" xfId="0" applyNumberFormat="1" applyFont="1" applyBorder="1" applyAlignment="1" applyProtection="1">
      <alignment horizontal="center" vertical="center"/>
      <protection hidden="1"/>
    </xf>
    <xf numFmtId="43" fontId="3" fillId="2" borderId="12" xfId="0" applyNumberFormat="1" applyFont="1" applyFill="1" applyBorder="1" applyAlignment="1">
      <alignment horizontal="center" vertical="center" wrapText="1"/>
    </xf>
    <xf numFmtId="43" fontId="3" fillId="2" borderId="8" xfId="0" applyNumberFormat="1" applyFont="1" applyFill="1" applyBorder="1" applyAlignment="1">
      <alignment horizontal="center" vertical="center" wrapText="1"/>
    </xf>
    <xf numFmtId="43" fontId="3" fillId="2" borderId="11" xfId="0" applyNumberFormat="1" applyFont="1" applyFill="1" applyBorder="1" applyAlignment="1">
      <alignment horizontal="center" vertical="center" wrapText="1"/>
    </xf>
    <xf numFmtId="43" fontId="2" fillId="2" borderId="2" xfId="0" applyNumberFormat="1" applyFont="1" applyFill="1" applyBorder="1" applyAlignment="1">
      <alignment horizontal="center"/>
    </xf>
    <xf numFmtId="43" fontId="2" fillId="2" borderId="3" xfId="0" applyNumberFormat="1" applyFont="1" applyFill="1" applyBorder="1" applyAlignment="1">
      <alignment horizontal="center"/>
    </xf>
    <xf numFmtId="43" fontId="2" fillId="2" borderId="4" xfId="0" applyNumberFormat="1" applyFont="1" applyFill="1" applyBorder="1" applyAlignment="1">
      <alignment horizontal="center"/>
    </xf>
    <xf numFmtId="43" fontId="2" fillId="2" borderId="1" xfId="0" applyNumberFormat="1" applyFont="1" applyFill="1" applyBorder="1" applyAlignment="1">
      <alignment horizontal="center"/>
    </xf>
    <xf numFmtId="43" fontId="2" fillId="2" borderId="5" xfId="0" applyNumberFormat="1" applyFont="1" applyFill="1" applyBorder="1" applyAlignment="1">
      <alignment horizontal="center"/>
    </xf>
    <xf numFmtId="43" fontId="2" fillId="2" borderId="6" xfId="0" applyNumberFormat="1" applyFont="1" applyFill="1" applyBorder="1" applyAlignment="1">
      <alignment horizontal="center"/>
    </xf>
    <xf numFmtId="43" fontId="3" fillId="2" borderId="9" xfId="0" applyNumberFormat="1" applyFont="1" applyFill="1" applyBorder="1" applyAlignment="1">
      <alignment horizontal="center" vertical="center" wrapText="1"/>
    </xf>
    <xf numFmtId="43" fontId="3" fillId="2" borderId="10" xfId="0" applyNumberFormat="1" applyFont="1" applyFill="1" applyBorder="1" applyAlignment="1">
      <alignment horizontal="center" vertical="center" wrapText="1"/>
    </xf>
    <xf numFmtId="43" fontId="3" fillId="2" borderId="13" xfId="0" applyNumberFormat="1" applyFont="1" applyFill="1" applyBorder="1" applyAlignment="1">
      <alignment horizontal="center" vertical="center" wrapText="1"/>
    </xf>
    <xf numFmtId="0" fontId="0" fillId="0" borderId="24" xfId="0" applyBorder="1" applyAlignment="1">
      <alignment horizontal="right" vertical="center"/>
    </xf>
    <xf numFmtId="0" fontId="0" fillId="0" borderId="26" xfId="0" applyBorder="1" applyAlignment="1">
      <alignment horizontal="right" vertical="center"/>
    </xf>
    <xf numFmtId="0" fontId="0" fillId="3" borderId="40" xfId="0" applyNumberFormat="1" applyFill="1" applyBorder="1" applyAlignment="1" applyProtection="1">
      <alignment horizontal="center" vertical="center"/>
      <protection hidden="1"/>
    </xf>
    <xf numFmtId="41" fontId="0" fillId="3" borderId="24" xfId="0" applyNumberFormat="1" applyFill="1" applyBorder="1" applyAlignment="1" applyProtection="1">
      <alignment horizontal="center" vertical="center"/>
      <protection hidden="1"/>
    </xf>
    <xf numFmtId="41" fontId="0" fillId="3" borderId="25" xfId="0" applyNumberFormat="1" applyFill="1" applyBorder="1" applyAlignment="1" applyProtection="1">
      <alignment horizontal="center" vertical="center"/>
      <protection hidden="1"/>
    </xf>
    <xf numFmtId="41" fontId="0" fillId="3" borderId="26" xfId="0" applyNumberFormat="1" applyFill="1" applyBorder="1" applyAlignment="1" applyProtection="1">
      <alignment horizontal="center" vertical="center"/>
      <protection hidden="1"/>
    </xf>
    <xf numFmtId="0" fontId="2" fillId="2" borderId="41"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58" xfId="0" applyFont="1" applyFill="1" applyBorder="1" applyAlignment="1">
      <alignment horizontal="center" vertical="center" wrapText="1"/>
    </xf>
    <xf numFmtId="0" fontId="2" fillId="2" borderId="59" xfId="0" applyFont="1" applyFill="1" applyBorder="1" applyAlignment="1">
      <alignment horizontal="center" vertical="center" wrapText="1"/>
    </xf>
    <xf numFmtId="0" fontId="2" fillId="0" borderId="2" xfId="0" applyFont="1" applyBorder="1" applyAlignment="1">
      <alignment horizontal="center" vertical="top"/>
    </xf>
    <xf numFmtId="0" fontId="2" fillId="0" borderId="9" xfId="0" applyFont="1" applyBorder="1" applyAlignment="1">
      <alignment horizontal="center" vertical="top"/>
    </xf>
    <xf numFmtId="43" fontId="2" fillId="0" borderId="3" xfId="1" applyFont="1" applyBorder="1" applyAlignment="1">
      <alignment horizontal="center" vertical="center"/>
    </xf>
    <xf numFmtId="43" fontId="2" fillId="0" borderId="4" xfId="1" applyFont="1" applyBorder="1" applyAlignment="1">
      <alignment horizontal="center" vertical="center"/>
    </xf>
  </cellXfs>
  <cellStyles count="47">
    <cellStyle name="20% - Colore 1 2" xfId="4"/>
    <cellStyle name="20% - Colore 2 2" xfId="5"/>
    <cellStyle name="20% - Colore 3 2" xfId="6"/>
    <cellStyle name="20% - Colore 4 2" xfId="7"/>
    <cellStyle name="20% - Colore 5 2" xfId="8"/>
    <cellStyle name="20% - Colore 6 2" xfId="9"/>
    <cellStyle name="40% - Colore 1 2" xfId="10"/>
    <cellStyle name="40% - Colore 2 2" xfId="11"/>
    <cellStyle name="40% - Colore 3 2" xfId="12"/>
    <cellStyle name="40% - Colore 4 2" xfId="13"/>
    <cellStyle name="40% - Colore 5 2" xfId="14"/>
    <cellStyle name="40% - Colore 6 2" xfId="15"/>
    <cellStyle name="60% - Colore 1 2" xfId="16"/>
    <cellStyle name="60% - Colore 2 2" xfId="17"/>
    <cellStyle name="60% - Colore 3 2" xfId="18"/>
    <cellStyle name="60% - Colore 4 2" xfId="19"/>
    <cellStyle name="60% - Colore 5 2" xfId="20"/>
    <cellStyle name="60% - Colore 6 2" xfId="21"/>
    <cellStyle name="Calcolo 2" xfId="22"/>
    <cellStyle name="Cella collegata 2" xfId="23"/>
    <cellStyle name="Cella da controllare 2" xfId="24"/>
    <cellStyle name="Colore 1 2" xfId="25"/>
    <cellStyle name="Colore 2 2" xfId="26"/>
    <cellStyle name="Colore 3 2" xfId="27"/>
    <cellStyle name="Colore 4 2" xfId="28"/>
    <cellStyle name="Colore 5 2" xfId="29"/>
    <cellStyle name="Colore 6 2" xfId="30"/>
    <cellStyle name="Input 2" xfId="31"/>
    <cellStyle name="Migliaia" xfId="1" builtinId="3"/>
    <cellStyle name="Migliaia 2" xfId="32"/>
    <cellStyle name="Neutrale 2" xfId="33"/>
    <cellStyle name="Normale" xfId="0" builtinId="0"/>
    <cellStyle name="Normale 2" xfId="3"/>
    <cellStyle name="Nota 2" xfId="34"/>
    <cellStyle name="Output 2" xfId="35"/>
    <cellStyle name="Percentuale" xfId="2" builtinId="5"/>
    <cellStyle name="T_fiancata" xfId="36"/>
    <cellStyle name="Testo avviso 2" xfId="37"/>
    <cellStyle name="Testo descrittivo 2" xfId="38"/>
    <cellStyle name="Titolo 1 2" xfId="40"/>
    <cellStyle name="Titolo 2 2" xfId="41"/>
    <cellStyle name="Titolo 3 2" xfId="42"/>
    <cellStyle name="Titolo 4 2" xfId="43"/>
    <cellStyle name="Titolo 5" xfId="39"/>
    <cellStyle name="Totale 2" xfId="44"/>
    <cellStyle name="Valore non valido 2" xfId="45"/>
    <cellStyle name="Valore valido 2" xfId="46"/>
  </cellStyles>
  <dxfs count="4">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FFFF66"/>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276225</xdr:colOff>
      <xdr:row>9</xdr:row>
      <xdr:rowOff>19050</xdr:rowOff>
    </xdr:from>
    <xdr:to>
      <xdr:col>7</xdr:col>
      <xdr:colOff>1114425</xdr:colOff>
      <xdr:row>12</xdr:row>
      <xdr:rowOff>319683</xdr:rowOff>
    </xdr:to>
    <xdr:pic>
      <xdr:nvPicPr>
        <xdr:cNvPr id="2" name="Immagine 1" descr="http://www.lazioeuropa.it/images/psr.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62625" y="2790825"/>
          <a:ext cx="3257550" cy="1329333"/>
        </a:xfrm>
        <a:prstGeom prst="rect">
          <a:avLst/>
        </a:prstGeom>
        <a:noFill/>
        <a:ln w="50800" cmpd="sng">
          <a:solidFill>
            <a:srgbClr val="00B050"/>
          </a:solidFill>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142872</xdr:colOff>
      <xdr:row>37</xdr:row>
      <xdr:rowOff>64293</xdr:rowOff>
    </xdr:from>
    <xdr:to>
      <xdr:col>2</xdr:col>
      <xdr:colOff>666747</xdr:colOff>
      <xdr:row>39</xdr:row>
      <xdr:rowOff>38100</xdr:rowOff>
    </xdr:to>
    <xdr:sp macro="" textlink="">
      <xdr:nvSpPr>
        <xdr:cNvPr id="3" name="CasellaDiTesto 2"/>
        <xdr:cNvSpPr txBox="1"/>
      </xdr:nvSpPr>
      <xdr:spPr>
        <a:xfrm>
          <a:off x="495297" y="13989843"/>
          <a:ext cx="523875" cy="259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b="0">
              <a:solidFill>
                <a:sysClr val="windowText" lastClr="000000"/>
              </a:solidFill>
            </a:rPr>
            <a:t>Data</a:t>
          </a:r>
        </a:p>
      </xdr:txBody>
    </xdr:sp>
    <xdr:clientData/>
  </xdr:twoCellAnchor>
  <xdr:twoCellAnchor>
    <xdr:from>
      <xdr:col>4</xdr:col>
      <xdr:colOff>1434195</xdr:colOff>
      <xdr:row>40</xdr:row>
      <xdr:rowOff>19050</xdr:rowOff>
    </xdr:from>
    <xdr:to>
      <xdr:col>4</xdr:col>
      <xdr:colOff>1434195</xdr:colOff>
      <xdr:row>41</xdr:row>
      <xdr:rowOff>200025</xdr:rowOff>
    </xdr:to>
    <xdr:cxnSp macro="">
      <xdr:nvCxnSpPr>
        <xdr:cNvPr id="7" name="Connettore 1 6"/>
        <xdr:cNvCxnSpPr/>
      </xdr:nvCxnSpPr>
      <xdr:spPr>
        <a:xfrm>
          <a:off x="4706713" y="13932354"/>
          <a:ext cx="0" cy="41229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41</xdr:row>
      <xdr:rowOff>171450</xdr:rowOff>
    </xdr:from>
    <xdr:to>
      <xdr:col>4</xdr:col>
      <xdr:colOff>1114425</xdr:colOff>
      <xdr:row>42</xdr:row>
      <xdr:rowOff>180975</xdr:rowOff>
    </xdr:to>
    <xdr:sp macro="" textlink="">
      <xdr:nvSpPr>
        <xdr:cNvPr id="8" name="CasellaDiTesto 7"/>
        <xdr:cNvSpPr txBox="1"/>
      </xdr:nvSpPr>
      <xdr:spPr>
        <a:xfrm>
          <a:off x="209550" y="14906625"/>
          <a:ext cx="4067175" cy="2381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t-IT" sz="1100"/>
            <a:t>Firma</a:t>
          </a:r>
          <a:r>
            <a:rPr lang="it-IT" sz="1100" baseline="0"/>
            <a:t> del Tecnico</a:t>
          </a:r>
          <a:endParaRPr lang="it-IT" sz="1100"/>
        </a:p>
      </xdr:txBody>
    </xdr:sp>
    <xdr:clientData/>
  </xdr:twoCellAnchor>
  <xdr:twoCellAnchor>
    <xdr:from>
      <xdr:col>4</xdr:col>
      <xdr:colOff>1143000</xdr:colOff>
      <xdr:row>41</xdr:row>
      <xdr:rowOff>180975</xdr:rowOff>
    </xdr:from>
    <xdr:to>
      <xdr:col>8</xdr:col>
      <xdr:colOff>0</xdr:colOff>
      <xdr:row>43</xdr:row>
      <xdr:rowOff>0</xdr:rowOff>
    </xdr:to>
    <xdr:sp macro="" textlink="">
      <xdr:nvSpPr>
        <xdr:cNvPr id="9" name="CasellaDiTesto 8"/>
        <xdr:cNvSpPr txBox="1"/>
      </xdr:nvSpPr>
      <xdr:spPr>
        <a:xfrm>
          <a:off x="4305300" y="14811375"/>
          <a:ext cx="4638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t-IT" sz="1100"/>
            <a:t>Firma</a:t>
          </a:r>
          <a:r>
            <a:rPr lang="it-IT" sz="1100" baseline="0"/>
            <a:t> </a:t>
          </a:r>
          <a:r>
            <a:rPr lang="it-IT" sz="1100" b="0" i="0" u="none" strike="noStrike" baseline="0" smtClean="0">
              <a:solidFill>
                <a:schemeClr val="dk1"/>
              </a:solidFill>
              <a:latin typeface="+mn-lt"/>
              <a:ea typeface="+mn-ea"/>
              <a:cs typeface="+mn-cs"/>
            </a:rPr>
            <a:t>del beneficiario o del rappresentante legale</a:t>
          </a:r>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S43"/>
  <sheetViews>
    <sheetView showGridLines="0" showRowColHeaders="0" tabSelected="1" zoomScale="110" zoomScaleNormal="110" workbookViewId="0">
      <selection activeCell="K18" sqref="K18"/>
    </sheetView>
  </sheetViews>
  <sheetFormatPr defaultRowHeight="15" x14ac:dyDescent="0.25"/>
  <cols>
    <col min="1" max="1" width="3" style="33" customWidth="1"/>
    <col min="2" max="2" width="4" style="35" bestFit="1" customWidth="1"/>
    <col min="3" max="3" width="35.85546875" style="74" customWidth="1"/>
    <col min="4" max="4" width="6.28515625" style="75" bestFit="1" customWidth="1"/>
    <col min="5" max="5" width="34.85546875" style="76" customWidth="1"/>
    <col min="6" max="7" width="18.140625" style="76" customWidth="1"/>
    <col min="8" max="8" width="18.140625" style="73" customWidth="1"/>
    <col min="9" max="9" width="3" style="73" customWidth="1"/>
    <col min="10" max="16384" width="9.140625" style="33"/>
  </cols>
  <sheetData>
    <row r="2" spans="2:19" ht="52.5" customHeight="1" x14ac:dyDescent="0.25">
      <c r="B2" s="122" t="s">
        <v>442</v>
      </c>
      <c r="C2" s="123"/>
      <c r="D2" s="123"/>
      <c r="E2" s="123"/>
      <c r="F2" s="123"/>
      <c r="G2" s="123"/>
      <c r="H2" s="123"/>
    </row>
    <row r="3" spans="2:19" ht="15.75" thickBot="1" x14ac:dyDescent="0.3"/>
    <row r="4" spans="2:19" ht="45.75" customHeight="1" thickBot="1" x14ac:dyDescent="0.3">
      <c r="B4" s="129" t="s">
        <v>471</v>
      </c>
      <c r="C4" s="130"/>
      <c r="D4" s="131"/>
      <c r="E4" s="77" t="s">
        <v>443</v>
      </c>
      <c r="F4" s="126"/>
      <c r="G4" s="127"/>
      <c r="H4" s="128"/>
    </row>
    <row r="5" spans="2:19" ht="20.25" customHeight="1" thickBot="1" x14ac:dyDescent="0.3">
      <c r="B5" s="132"/>
      <c r="C5" s="133"/>
      <c r="D5" s="134"/>
      <c r="E5" s="77" t="s">
        <v>434</v>
      </c>
      <c r="F5" s="126"/>
      <c r="G5" s="127"/>
      <c r="H5" s="128"/>
    </row>
    <row r="6" spans="2:19" ht="13.5" customHeight="1" thickBot="1" x14ac:dyDescent="0.3">
      <c r="B6" s="106"/>
      <c r="C6" s="106"/>
      <c r="D6" s="106"/>
      <c r="E6" s="107"/>
      <c r="F6" s="108"/>
      <c r="G6" s="108"/>
      <c r="H6" s="108"/>
      <c r="I6" s="109"/>
      <c r="J6" s="110"/>
    </row>
    <row r="7" spans="2:19" ht="14.25" customHeight="1" thickBot="1" x14ac:dyDescent="0.3">
      <c r="B7" s="142" t="s">
        <v>432</v>
      </c>
      <c r="C7" s="143"/>
      <c r="D7" s="144"/>
      <c r="E7" s="111" t="s">
        <v>57</v>
      </c>
      <c r="F7" s="113" t="s">
        <v>433</v>
      </c>
      <c r="G7" s="114"/>
      <c r="H7" s="115"/>
    </row>
    <row r="8" spans="2:19" ht="18.75" customHeight="1" thickBot="1" x14ac:dyDescent="0.3">
      <c r="B8" s="145"/>
      <c r="C8" s="146"/>
      <c r="D8" s="147"/>
      <c r="E8" s="112"/>
      <c r="F8" s="116"/>
      <c r="G8" s="117"/>
      <c r="H8" s="118"/>
    </row>
    <row r="9" spans="2:19" ht="16.5" customHeight="1" thickBot="1" x14ac:dyDescent="0.3"/>
    <row r="10" spans="2:19" ht="27" customHeight="1" x14ac:dyDescent="0.35">
      <c r="B10" s="136" t="s">
        <v>50</v>
      </c>
      <c r="C10" s="137"/>
      <c r="D10" s="137"/>
      <c r="E10" s="57">
        <f>+G16+G20+G24+G28+G32+G36</f>
        <v>0</v>
      </c>
      <c r="H10" s="76"/>
    </row>
    <row r="11" spans="2:19" ht="27" customHeight="1" x14ac:dyDescent="0.35">
      <c r="B11" s="138" t="s">
        <v>44</v>
      </c>
      <c r="C11" s="139"/>
      <c r="D11" s="139"/>
      <c r="E11" s="58">
        <f>SUM(H16:H37)</f>
        <v>0</v>
      </c>
      <c r="H11" s="76"/>
    </row>
    <row r="12" spans="2:19" ht="27" customHeight="1" x14ac:dyDescent="0.35">
      <c r="B12" s="138" t="s">
        <v>43</v>
      </c>
      <c r="C12" s="139"/>
      <c r="D12" s="139"/>
      <c r="E12" s="59" t="str">
        <f>IFERROR(E11/E10,"")</f>
        <v/>
      </c>
      <c r="H12" s="76"/>
    </row>
    <row r="13" spans="2:19" ht="27" customHeight="1" thickBot="1" x14ac:dyDescent="0.4">
      <c r="B13" s="140" t="s">
        <v>45</v>
      </c>
      <c r="C13" s="141"/>
      <c r="D13" s="141"/>
      <c r="E13" s="60">
        <f>+E10+E11</f>
        <v>0</v>
      </c>
      <c r="H13" s="76"/>
    </row>
    <row r="14" spans="2:19" ht="15" customHeight="1" thickBot="1" x14ac:dyDescent="0.4">
      <c r="B14" s="78"/>
      <c r="C14" s="78"/>
      <c r="E14" s="79"/>
      <c r="F14" s="80"/>
      <c r="G14" s="80"/>
      <c r="H14" s="80"/>
    </row>
    <row r="15" spans="2:19" s="76" customFormat="1" ht="51.75" customHeight="1" thickBot="1" x14ac:dyDescent="0.3">
      <c r="B15" s="124" t="s">
        <v>441</v>
      </c>
      <c r="C15" s="125"/>
      <c r="D15" s="135" t="s">
        <v>51</v>
      </c>
      <c r="E15" s="125"/>
      <c r="F15" s="81" t="s">
        <v>444</v>
      </c>
      <c r="G15" s="81" t="s">
        <v>446</v>
      </c>
      <c r="H15" s="82" t="s">
        <v>445</v>
      </c>
      <c r="I15" s="83"/>
      <c r="K15" s="84"/>
      <c r="L15" s="84"/>
      <c r="M15" s="84"/>
      <c r="N15" s="84"/>
      <c r="O15" s="84"/>
      <c r="P15" s="84"/>
      <c r="Q15" s="84"/>
      <c r="R15" s="84"/>
      <c r="S15" s="84"/>
    </row>
    <row r="16" spans="2:19" ht="30.75" customHeight="1" x14ac:dyDescent="0.25">
      <c r="B16" s="148" t="s">
        <v>0</v>
      </c>
      <c r="C16" s="151" t="s">
        <v>435</v>
      </c>
      <c r="D16" s="69" t="str">
        <f>IF(F16&gt;0,IF(E16="Progetti cantierabili con acquisizione di ogni necessaria autorizzazione",IF(F16&lt;=100000,"a1",IF(AND(F16&gt;100000,F16&lt;=1000000),"b1",IF(F16&gt;1000000,"c1",""))),""),"")</f>
        <v/>
      </c>
      <c r="E16" s="85"/>
      <c r="F16" s="86"/>
      <c r="G16" s="119">
        <f>+F19</f>
        <v>0</v>
      </c>
      <c r="H16" s="61">
        <f>+IF(F16&gt;0,'Tabella riepilogativa'!C7+'Tabella riepilogativa'!D7+'Tabella riepilogativa'!E7,0)</f>
        <v>0</v>
      </c>
      <c r="K16" s="34"/>
      <c r="L16" s="34"/>
      <c r="M16" s="34"/>
      <c r="N16" s="34"/>
      <c r="O16" s="34"/>
      <c r="P16" s="34"/>
      <c r="Q16" s="34"/>
      <c r="R16" s="34"/>
      <c r="S16" s="34"/>
    </row>
    <row r="17" spans="2:19" ht="30.75" customHeight="1" x14ac:dyDescent="0.25">
      <c r="B17" s="149"/>
      <c r="C17" s="152"/>
      <c r="D17" s="70" t="str">
        <f>IF(F17&gt;0,IF(E17="Progetti cantierabili con DIA, SCIA o altre comunicazioni di edilizia libera",IF($F$17&lt;=100000,"a2",IF(AND($F$17&gt;100000,$F$17&lt;=1000000),"b2",IF($F$17&gt;1000000,"c2",""))),""),"")</f>
        <v/>
      </c>
      <c r="E17" s="87"/>
      <c r="F17" s="88"/>
      <c r="G17" s="120"/>
      <c r="H17" s="61">
        <f>+IF(F17&gt;0,'Tabella riepilogativa'!C8+'Tabella riepilogativa'!D8+'Tabella riepilogativa'!E8,0)</f>
        <v>0</v>
      </c>
      <c r="K17" s="34"/>
      <c r="L17" s="34"/>
      <c r="M17" s="34"/>
      <c r="N17" s="34"/>
      <c r="O17" s="34"/>
      <c r="P17" s="34"/>
      <c r="Q17" s="34"/>
      <c r="R17" s="34"/>
      <c r="S17" s="34"/>
    </row>
    <row r="18" spans="2:19" ht="30.75" customHeight="1" x14ac:dyDescent="0.25">
      <c r="B18" s="149"/>
      <c r="C18" s="152"/>
      <c r="D18" s="71" t="str">
        <f>IF(F18&gt;0,IF(E18="Piano aziendale ai sensi del Reg. 1305/2013",IF(F18&lt;=100000,"a3",IF(AND(F18&gt;100000,F18&lt;=1000000),"b3",IF(F18&gt;1000000,"c3",""))),""),"")</f>
        <v/>
      </c>
      <c r="E18" s="89"/>
      <c r="F18" s="104" t="str">
        <f>+IF(E18="Piano aziendale ai sensi del Reg. 1305/2013",F16+F17,"")</f>
        <v/>
      </c>
      <c r="G18" s="120"/>
      <c r="H18" s="62">
        <f>+IF(F18&gt;0,'Tabella riepilogativa'!C9+'Tabella riepilogativa'!D9+'Tabella riepilogativa'!E9,0)</f>
        <v>0</v>
      </c>
      <c r="K18" s="34"/>
      <c r="L18" s="34"/>
      <c r="M18" s="34"/>
      <c r="N18" s="34"/>
      <c r="O18" s="34"/>
      <c r="P18" s="34"/>
      <c r="Q18" s="34"/>
      <c r="R18" s="34"/>
      <c r="S18" s="34"/>
    </row>
    <row r="19" spans="2:19" ht="30.75" customHeight="1" thickBot="1" x14ac:dyDescent="0.3">
      <c r="B19" s="150"/>
      <c r="C19" s="153"/>
      <c r="D19" s="56" t="str">
        <f>IF(F19&gt;0,IF(F19&lt;=100000,"a4",IF(AND(F19&gt;100000,F19&lt;=1000000),"b4",IF(F19&gt;1000000,"c4",""))),"")</f>
        <v/>
      </c>
      <c r="E19" s="90" t="s">
        <v>31</v>
      </c>
      <c r="F19" s="72">
        <f>+F17+F16</f>
        <v>0</v>
      </c>
      <c r="G19" s="121"/>
      <c r="H19" s="63">
        <f>+IF(F19&gt;0,'Tabella riepilogativa'!C10+'Tabella riepilogativa'!D10+'Tabella riepilogativa'!E10,0)</f>
        <v>0</v>
      </c>
      <c r="K19" s="34"/>
      <c r="L19" s="91"/>
      <c r="M19" s="34"/>
      <c r="N19" s="34"/>
      <c r="O19" s="34"/>
      <c r="P19" s="34"/>
      <c r="Q19" s="34"/>
      <c r="R19" s="34"/>
      <c r="S19" s="34"/>
    </row>
    <row r="20" spans="2:19" ht="30.75" customHeight="1" x14ac:dyDescent="0.25">
      <c r="B20" s="148" t="s">
        <v>1</v>
      </c>
      <c r="C20" s="151" t="s">
        <v>436</v>
      </c>
      <c r="D20" s="69" t="str">
        <f>IF(F20&gt;0,IF(E20="Progetti cantierabili con acquisizione di ogni necessaria autorizzazione",IF($F$20&lt;=100000,"d1",IF(AND($F$20&gt;100000,$F$20&lt;=1000000),"e1",IF($F$20&gt;1000000,"f1",""))),""),"")</f>
        <v/>
      </c>
      <c r="E20" s="87"/>
      <c r="F20" s="86"/>
      <c r="G20" s="119">
        <f>+F23</f>
        <v>0</v>
      </c>
      <c r="H20" s="64">
        <f>+IF(F20&gt;0,'Tabella riepilogativa'!F7+'Tabella riepilogativa'!G7+'Tabella riepilogativa'!H7,0)</f>
        <v>0</v>
      </c>
      <c r="K20" s="34"/>
      <c r="L20" s="34"/>
      <c r="M20" s="34"/>
      <c r="N20" s="34"/>
      <c r="O20" s="34"/>
      <c r="P20" s="34"/>
      <c r="Q20" s="34"/>
      <c r="R20" s="34"/>
      <c r="S20" s="34"/>
    </row>
    <row r="21" spans="2:19" ht="30.75" customHeight="1" x14ac:dyDescent="0.25">
      <c r="B21" s="149"/>
      <c r="C21" s="152"/>
      <c r="D21" s="70" t="str">
        <f>IF(F21&gt;0,IF(E21="Progetti cantierabili con DIA, SCIA o altre comunicazioni di edilizia libera",IF($F$21&lt;=100000,"d2",IF(AND($F$21&gt;100000,$F$21&lt;=1000000),"e2",IF($F$21&gt;1000000,"f2",""))),""),"")</f>
        <v/>
      </c>
      <c r="E21" s="87"/>
      <c r="F21" s="88"/>
      <c r="G21" s="120"/>
      <c r="H21" s="65">
        <f>+IF(F21&gt;0,'Tabella riepilogativa'!F8+'Tabella riepilogativa'!G8+'Tabella riepilogativa'!H8,0)</f>
        <v>0</v>
      </c>
      <c r="K21" s="34"/>
      <c r="L21" s="34"/>
      <c r="M21" s="34"/>
      <c r="N21" s="34"/>
      <c r="O21" s="34"/>
      <c r="P21" s="34"/>
      <c r="Q21" s="34"/>
      <c r="R21" s="34"/>
      <c r="S21" s="34"/>
    </row>
    <row r="22" spans="2:19" ht="30.75" customHeight="1" x14ac:dyDescent="0.25">
      <c r="B22" s="149"/>
      <c r="C22" s="152"/>
      <c r="D22" s="71" t="str">
        <f>IF(F22&gt;0,IF(E22="Piano aziendale ai sensi del Reg. 1305/2013",IF($F$22&lt;=100000,"d3",IF(AND($F$22&gt;100000,$F$22&lt;=1000000),"e3",IF($F$22&gt;1000000,"f3",""))),""),"")</f>
        <v/>
      </c>
      <c r="E22" s="89"/>
      <c r="F22" s="104">
        <f>+IF(E22="Piano aziendale ai sensi del Reg. 1305/2013",F20+F21,0)</f>
        <v>0</v>
      </c>
      <c r="G22" s="120"/>
      <c r="H22" s="66">
        <f>+IF(F22&gt;0,'Tabella riepilogativa'!F9+'Tabella riepilogativa'!G9+'Tabella riepilogativa'!H9,0)</f>
        <v>0</v>
      </c>
      <c r="K22" s="34"/>
      <c r="L22" s="34"/>
      <c r="M22" s="34"/>
      <c r="N22" s="34"/>
      <c r="O22" s="34"/>
      <c r="P22" s="34"/>
      <c r="Q22" s="34"/>
      <c r="R22" s="34"/>
      <c r="S22" s="34"/>
    </row>
    <row r="23" spans="2:19" ht="30.75" customHeight="1" thickBot="1" x14ac:dyDescent="0.3">
      <c r="B23" s="150"/>
      <c r="C23" s="153"/>
      <c r="D23" s="56" t="str">
        <f>IF(F23&gt;0,IF($F$23&lt;=100000,"d4",IF(AND($F$23&gt;100000,$F$23&lt;=1000000),"e4",IF($F$23&gt;1000000,"f4",""))),"")</f>
        <v/>
      </c>
      <c r="E23" s="90" t="s">
        <v>31</v>
      </c>
      <c r="F23" s="72">
        <f>+F20+F21</f>
        <v>0</v>
      </c>
      <c r="G23" s="121"/>
      <c r="H23" s="67">
        <f>+IF(F23&gt;0,'Tabella riepilogativa'!F10+'Tabella riepilogativa'!G10+'Tabella riepilogativa'!H10,0)</f>
        <v>0</v>
      </c>
      <c r="K23" s="34"/>
      <c r="L23" s="34"/>
      <c r="M23" s="34"/>
      <c r="N23" s="34"/>
      <c r="O23" s="34"/>
      <c r="P23" s="34"/>
      <c r="Q23" s="34"/>
      <c r="R23" s="34"/>
      <c r="S23" s="34"/>
    </row>
    <row r="24" spans="2:19" ht="30.75" customHeight="1" x14ac:dyDescent="0.25">
      <c r="B24" s="148" t="s">
        <v>2</v>
      </c>
      <c r="C24" s="151" t="s">
        <v>437</v>
      </c>
      <c r="D24" s="69" t="str">
        <f>IF(F24&gt;0,IF(E24="Progetti cantierabili con acquisizione di ogni necessaria autorizzazione",IF($F$24&lt;=100000,"g1",IF(AND($F$24&gt;100000,$F$24&lt;=1000000),"h1",IF($F$24&gt;1000000,"i1",""))),""),"")</f>
        <v/>
      </c>
      <c r="E24" s="87"/>
      <c r="F24" s="86"/>
      <c r="G24" s="119">
        <f>+F27</f>
        <v>0</v>
      </c>
      <c r="H24" s="61">
        <f>+IF(F24&gt;0,'Tabella riepilogativa'!I7+'Tabella riepilogativa'!J7+'Tabella riepilogativa'!K7,0)</f>
        <v>0</v>
      </c>
      <c r="K24" s="34"/>
      <c r="L24" s="34"/>
      <c r="M24" s="34"/>
      <c r="N24" s="34"/>
      <c r="O24" s="34"/>
      <c r="P24" s="34"/>
      <c r="Q24" s="34"/>
      <c r="R24" s="34"/>
      <c r="S24" s="34"/>
    </row>
    <row r="25" spans="2:19" ht="30.75" customHeight="1" x14ac:dyDescent="0.25">
      <c r="B25" s="149"/>
      <c r="C25" s="152"/>
      <c r="D25" s="70" t="str">
        <f>IF(F25&gt;0,IF(E25="Progetti cantierabili con DIA, SCIA o altre comunicazioni di edilizia libera",IF($F$25&lt;=100000,"g2",IF(AND($F$25&gt;100000,$F$25&lt;=1000000),"h2",IF($F$25&gt;1000000,"i2",""))),""),"")</f>
        <v/>
      </c>
      <c r="E25" s="87"/>
      <c r="F25" s="88"/>
      <c r="G25" s="120"/>
      <c r="H25" s="61">
        <f>+IF(F25&gt;0,'Tabella riepilogativa'!I8+'Tabella riepilogativa'!J8+'Tabella riepilogativa'!K8,0)</f>
        <v>0</v>
      </c>
      <c r="K25" s="34"/>
      <c r="L25" s="34"/>
      <c r="M25" s="34"/>
      <c r="N25" s="34"/>
      <c r="O25" s="34"/>
      <c r="P25" s="34"/>
      <c r="Q25" s="34"/>
      <c r="R25" s="34"/>
      <c r="S25" s="34"/>
    </row>
    <row r="26" spans="2:19" ht="30.75" customHeight="1" x14ac:dyDescent="0.25">
      <c r="B26" s="149"/>
      <c r="C26" s="152"/>
      <c r="D26" s="71" t="str">
        <f>IF(F26&gt;0,IF(E26="Piano aziendale ai sensi del Reg. 1305/2013",IF($F$26&lt;=100000,"g3",IF(AND($F$26&gt;100000,$F$26&lt;=1000000),"h3",IF($F$26&gt;1000000,"i3",""))),""),"")</f>
        <v/>
      </c>
      <c r="E26" s="89"/>
      <c r="F26" s="104">
        <f>+IF(E26="Piano aziendale ai sensi del Reg. 1305/2013",F24+F25,0)</f>
        <v>0</v>
      </c>
      <c r="G26" s="120"/>
      <c r="H26" s="62">
        <f>+IF(F26&gt;0,'Tabella riepilogativa'!I9+'Tabella riepilogativa'!J9+'Tabella riepilogativa'!K9,0)</f>
        <v>0</v>
      </c>
      <c r="K26" s="34"/>
      <c r="L26" s="34"/>
      <c r="M26" s="34"/>
      <c r="N26" s="34"/>
      <c r="O26" s="34"/>
      <c r="P26" s="34"/>
      <c r="Q26" s="34"/>
      <c r="R26" s="34"/>
      <c r="S26" s="34"/>
    </row>
    <row r="27" spans="2:19" ht="30.75" customHeight="1" thickBot="1" x14ac:dyDescent="0.3">
      <c r="B27" s="150"/>
      <c r="C27" s="153"/>
      <c r="D27" s="56" t="str">
        <f>IF(F27&gt;0,IF($F$27&lt;=100000,"g4",IF(AND($F$27&gt;100000,$F$27&lt;=1000000),"h4",IF($F$27&gt;1000000,"i4",""))),"")</f>
        <v/>
      </c>
      <c r="E27" s="90" t="s">
        <v>31</v>
      </c>
      <c r="F27" s="72">
        <f>+F24+F25</f>
        <v>0</v>
      </c>
      <c r="G27" s="121"/>
      <c r="H27" s="63">
        <f>+IF(F27&gt;0,'Tabella riepilogativa'!I10+'Tabella riepilogativa'!J10+'Tabella riepilogativa'!K10,0)</f>
        <v>0</v>
      </c>
      <c r="K27" s="34"/>
      <c r="L27" s="34"/>
      <c r="M27" s="34"/>
      <c r="N27" s="34"/>
      <c r="O27" s="34"/>
      <c r="P27" s="34"/>
      <c r="Q27" s="34"/>
      <c r="R27" s="34"/>
      <c r="S27" s="34"/>
    </row>
    <row r="28" spans="2:19" ht="30.75" customHeight="1" x14ac:dyDescent="0.25">
      <c r="B28" s="148" t="s">
        <v>3</v>
      </c>
      <c r="C28" s="151" t="s">
        <v>438</v>
      </c>
      <c r="D28" s="69" t="str">
        <f>IF(F28&gt;0,IF(E28="Progetti cantierabili con acquisizione di ogni necessaria autorizzazione",IF($F$28&lt;=100000,"l1",IF(AND($F$28&gt;100000,$F$28&lt;=1000000),"m1",IF($F$28&gt;1000000,"n1",""))),""),"")</f>
        <v/>
      </c>
      <c r="E28" s="87"/>
      <c r="F28" s="86"/>
      <c r="G28" s="119">
        <f>+F31</f>
        <v>0</v>
      </c>
      <c r="H28" s="68">
        <f>+IF(F28&gt;0,'Tabella riepilogativa'!L7+'Tabella riepilogativa'!M7+'Tabella riepilogativa'!N7,0)</f>
        <v>0</v>
      </c>
      <c r="K28" s="34"/>
      <c r="L28" s="34"/>
      <c r="M28" s="34"/>
      <c r="N28" s="34"/>
      <c r="O28" s="34"/>
      <c r="P28" s="34"/>
      <c r="Q28" s="34"/>
      <c r="R28" s="34"/>
      <c r="S28" s="34"/>
    </row>
    <row r="29" spans="2:19" ht="30.75" customHeight="1" x14ac:dyDescent="0.25">
      <c r="B29" s="149"/>
      <c r="C29" s="152"/>
      <c r="D29" s="70" t="str">
        <f>IF(F29&gt;0,IF(E29="Progetti cantierabili con DIA, SCIA o altre comunicazioni di edilizia libera",IF($F$29&lt;=100000,"l2",IF(AND($F$29&gt;100000,$F$29&lt;=1000000),"m2",IF($F$29&gt;1000000,"n2",""))),""),"")</f>
        <v/>
      </c>
      <c r="E29" s="87"/>
      <c r="F29" s="88"/>
      <c r="G29" s="120"/>
      <c r="H29" s="61">
        <f>+IF(F29&gt;0,'Tabella riepilogativa'!L8+'Tabella riepilogativa'!M8+'Tabella riepilogativa'!N8,0)</f>
        <v>0</v>
      </c>
      <c r="K29" s="34"/>
      <c r="L29" s="34"/>
      <c r="M29" s="34"/>
      <c r="N29" s="34"/>
      <c r="O29" s="34"/>
      <c r="P29" s="34"/>
      <c r="Q29" s="34"/>
      <c r="R29" s="34"/>
      <c r="S29" s="34"/>
    </row>
    <row r="30" spans="2:19" ht="30.75" customHeight="1" x14ac:dyDescent="0.25">
      <c r="B30" s="149"/>
      <c r="C30" s="152"/>
      <c r="D30" s="71" t="str">
        <f>IF(F30&gt;0,IF(E30="Piano aziendale ai sensi del Reg. 1305/2013",IF($F$30&lt;=100000,"l3",IF(AND($F$30&gt;100000,$F$30&lt;=1000000),"m3",IF($F$30&gt;1000000,"n3",""))),""),"")</f>
        <v/>
      </c>
      <c r="E30" s="89"/>
      <c r="F30" s="104">
        <f>+IF(E30="Piano aziendale ai sensi del Reg. 1305/2013",F28+F29,0)</f>
        <v>0</v>
      </c>
      <c r="G30" s="120"/>
      <c r="H30" s="62">
        <f>+IF(F30&gt;0,'Tabella riepilogativa'!L9+'Tabella riepilogativa'!M9+'Tabella riepilogativa'!N9,0)</f>
        <v>0</v>
      </c>
      <c r="K30" s="34"/>
      <c r="L30" s="34"/>
      <c r="M30" s="34"/>
      <c r="N30" s="34"/>
      <c r="O30" s="34"/>
      <c r="P30" s="34"/>
      <c r="Q30" s="34"/>
      <c r="R30" s="34"/>
      <c r="S30" s="34"/>
    </row>
    <row r="31" spans="2:19" ht="30.75" customHeight="1" thickBot="1" x14ac:dyDescent="0.3">
      <c r="B31" s="150"/>
      <c r="C31" s="153"/>
      <c r="D31" s="56" t="str">
        <f>IF(F31&gt;0,IF($F$31&lt;=100000,"l4",IF(AND($F$31&gt;100000,$F$31&lt;=1000000),"m4",IF($F$31&gt;1000000,"n4",""))),"")</f>
        <v/>
      </c>
      <c r="E31" s="90" t="s">
        <v>31</v>
      </c>
      <c r="F31" s="72">
        <f>+F28+F29</f>
        <v>0</v>
      </c>
      <c r="G31" s="121"/>
      <c r="H31" s="63">
        <f>+IF(F31&gt;0,'Tabella riepilogativa'!L10+'Tabella riepilogativa'!M10+'Tabella riepilogativa'!N10,0)</f>
        <v>0</v>
      </c>
      <c r="K31" s="34"/>
      <c r="L31" s="34"/>
      <c r="M31" s="34"/>
      <c r="N31" s="34"/>
      <c r="O31" s="34"/>
      <c r="P31" s="34"/>
      <c r="Q31" s="34"/>
      <c r="R31" s="34"/>
      <c r="S31" s="34"/>
    </row>
    <row r="32" spans="2:19" ht="30.75" customHeight="1" x14ac:dyDescent="0.25">
      <c r="B32" s="148" t="s">
        <v>4</v>
      </c>
      <c r="C32" s="151" t="s">
        <v>439</v>
      </c>
      <c r="D32" s="69" t="str">
        <f>IF(F32&gt;0,IF(E32="Progetti cantierabili con acquisizione di ogni necessaria autorizzazione",IF($F$32&lt;=100000,"o1",IF(AND($F$32&gt;100000,$F$32&lt;=1000000),"p1",IF($F$32&gt;1000000,"q1",""))),""),"")</f>
        <v/>
      </c>
      <c r="E32" s="87"/>
      <c r="F32" s="86"/>
      <c r="G32" s="119">
        <f>+F35</f>
        <v>0</v>
      </c>
      <c r="H32" s="61">
        <f>+IF(F32&gt;0,'Tabella riepilogativa'!O7+'Tabella riepilogativa'!P7+'Tabella riepilogativa'!Q7,0)</f>
        <v>0</v>
      </c>
      <c r="K32" s="34"/>
      <c r="L32" s="34"/>
      <c r="M32" s="34"/>
      <c r="N32" s="34"/>
      <c r="O32" s="34"/>
      <c r="P32" s="34"/>
      <c r="Q32" s="34"/>
      <c r="R32" s="34"/>
      <c r="S32" s="34"/>
    </row>
    <row r="33" spans="2:19" ht="30.75" customHeight="1" x14ac:dyDescent="0.25">
      <c r="B33" s="149"/>
      <c r="C33" s="152"/>
      <c r="D33" s="70" t="str">
        <f>IF(F33&gt;0,IF(E33="Progetti cantierabili con DIA, SCIA o altre comunicazioni di edilizia libera",IF($F$33&lt;=100000,"o2",IF(AND($F$33&gt;100000,$F$33&lt;=1000000),"p2",IF($F$33&gt;1000000,"q2",""))),""),"")</f>
        <v/>
      </c>
      <c r="E33" s="87"/>
      <c r="F33" s="88"/>
      <c r="G33" s="120"/>
      <c r="H33" s="61">
        <f>+IF(F33&gt;0,'Tabella riepilogativa'!O8+'Tabella riepilogativa'!P8+'Tabella riepilogativa'!Q8,0)</f>
        <v>0</v>
      </c>
      <c r="K33" s="34"/>
      <c r="L33" s="34"/>
      <c r="M33" s="34"/>
      <c r="N33" s="34"/>
      <c r="O33" s="34"/>
      <c r="P33" s="34"/>
      <c r="Q33" s="34"/>
      <c r="R33" s="34"/>
      <c r="S33" s="34"/>
    </row>
    <row r="34" spans="2:19" ht="30.75" customHeight="1" x14ac:dyDescent="0.25">
      <c r="B34" s="149"/>
      <c r="C34" s="152"/>
      <c r="D34" s="71" t="str">
        <f>IF(F34&gt;0,IF(E34="Piano aziendale ai sensi del Reg. 1305/2013",IF($F$34&lt;=100000,"o3",IF(AND($F$34&gt;100000,$F$34&lt;=1000000),"p3",IF($F$34&gt;1000000,"q3",""))),""),"")</f>
        <v/>
      </c>
      <c r="E34" s="89"/>
      <c r="F34" s="104">
        <f>+IF(E34="Piano aziendale ai sensi del Reg. 1305/2013",F32+F33,0)</f>
        <v>0</v>
      </c>
      <c r="G34" s="120"/>
      <c r="H34" s="62">
        <f>IF(F34&gt;0,'Tabella riepilogativa'!O9+'Tabella riepilogativa'!P9+'Tabella riepilogativa'!Q9,0)</f>
        <v>0</v>
      </c>
      <c r="K34" s="34"/>
      <c r="L34" s="34"/>
      <c r="M34" s="34"/>
      <c r="N34" s="34"/>
      <c r="O34" s="34"/>
      <c r="P34" s="34"/>
      <c r="Q34" s="34"/>
      <c r="R34" s="34"/>
      <c r="S34" s="34"/>
    </row>
    <row r="35" spans="2:19" ht="30.75" customHeight="1" thickBot="1" x14ac:dyDescent="0.3">
      <c r="B35" s="150"/>
      <c r="C35" s="153"/>
      <c r="D35" s="56" t="str">
        <f>IF(F35&gt;0,IF($F$35&lt;=100000,"o4",IF(AND($F$35&gt;100000,$F$35&lt;=1000000),"p4",IF($F$35&gt;1000000,"q4",""))),"")</f>
        <v/>
      </c>
      <c r="E35" s="90" t="s">
        <v>31</v>
      </c>
      <c r="F35" s="72">
        <f>+F32+F33</f>
        <v>0</v>
      </c>
      <c r="G35" s="121"/>
      <c r="H35" s="63">
        <f>+IF(F35&gt;0,'Tabella riepilogativa'!O10+'Tabella riepilogativa'!P10+'Tabella riepilogativa'!Q10,0)</f>
        <v>0</v>
      </c>
      <c r="K35" s="34"/>
      <c r="L35" s="34"/>
      <c r="M35" s="34"/>
      <c r="N35" s="34"/>
      <c r="O35" s="34"/>
      <c r="P35" s="34"/>
      <c r="Q35" s="34"/>
      <c r="R35" s="34"/>
      <c r="S35" s="34"/>
    </row>
    <row r="36" spans="2:19" ht="30.75" customHeight="1" x14ac:dyDescent="0.25">
      <c r="B36" s="148" t="s">
        <v>5</v>
      </c>
      <c r="C36" s="151" t="s">
        <v>440</v>
      </c>
      <c r="D36" s="69" t="str">
        <f>IF(F36&gt;0,IF(E36="Piano aziendale ai sensi del Reg. 1305/2013",IF($F$36&lt;=100000,"r3",IF(AND($F$36&gt;100000,$F$36&lt;=1000000),"s3",IF($F$36&gt;1000000,"t3",""))),""),"")</f>
        <v/>
      </c>
      <c r="E36" s="85"/>
      <c r="F36" s="88"/>
      <c r="G36" s="119">
        <f>+F37</f>
        <v>0</v>
      </c>
      <c r="H36" s="68">
        <f>IF(F36&gt;0,'Tabella riepilogativa'!R9+'Tabella riepilogativa'!S9+'Tabella riepilogativa'!T9,0)</f>
        <v>0</v>
      </c>
    </row>
    <row r="37" spans="2:19" ht="30.75" customHeight="1" thickBot="1" x14ac:dyDescent="0.3">
      <c r="B37" s="150"/>
      <c r="C37" s="153"/>
      <c r="D37" s="56" t="str">
        <f>IF(F37&gt;0,IF($F$37&lt;=100000,"r4",IF(AND($F$37&gt;100000,$F$37&lt;=1000000),"s4",IF($F$37&gt;1000000,"t4",""))),"")</f>
        <v/>
      </c>
      <c r="E37" s="90" t="s">
        <v>31</v>
      </c>
      <c r="F37" s="92">
        <f>+F36</f>
        <v>0</v>
      </c>
      <c r="G37" s="121"/>
      <c r="H37" s="63">
        <f>+IF(F37&gt;0,'Tabella riepilogativa'!R10+'Tabella riepilogativa'!S10+'Tabella riepilogativa'!T10,0)</f>
        <v>0</v>
      </c>
    </row>
    <row r="38" spans="2:19" ht="7.5" customHeight="1" x14ac:dyDescent="0.25"/>
    <row r="39" spans="2:19" x14ac:dyDescent="0.25">
      <c r="C39" s="93">
        <f ca="1">TODAY()</f>
        <v>42551</v>
      </c>
    </row>
    <row r="40" spans="2:19" x14ac:dyDescent="0.25">
      <c r="B40" s="74"/>
    </row>
    <row r="41" spans="2:19" ht="18" customHeight="1" x14ac:dyDescent="0.25">
      <c r="B41" s="94"/>
      <c r="C41" s="95"/>
      <c r="D41" s="96"/>
      <c r="E41" s="96"/>
      <c r="F41" s="96"/>
      <c r="G41" s="96"/>
      <c r="H41" s="97"/>
    </row>
    <row r="42" spans="2:19" ht="18" customHeight="1" x14ac:dyDescent="0.25">
      <c r="B42" s="98"/>
      <c r="C42" s="99"/>
      <c r="D42" s="100"/>
      <c r="E42" s="100"/>
      <c r="F42" s="100"/>
      <c r="G42" s="100"/>
      <c r="H42" s="101"/>
    </row>
    <row r="43" spans="2:19" ht="15" customHeight="1" x14ac:dyDescent="0.25">
      <c r="D43" s="102"/>
      <c r="E43" s="103"/>
      <c r="F43" s="102"/>
      <c r="G43" s="102"/>
      <c r="H43" s="102"/>
    </row>
  </sheetData>
  <sheetProtection password="820D" sheet="1" objects="1" scenarios="1"/>
  <dataConsolidate/>
  <customSheetViews>
    <customSheetView guid="{636A49D7-19C9-4C11-8EF0-9B9EA3BA3007}" scale="110" showPageBreaks="1" showGridLines="0" printArea="1">
      <selection activeCell="H18" sqref="H18"/>
      <pageMargins left="0.23622047244094491" right="0.23622047244094491" top="0.35433070866141736" bottom="0.35433070866141736" header="0.31496062992125984" footer="0.31496062992125984"/>
      <printOptions horizontalCentered="1" verticalCentered="1"/>
      <pageSetup paperSize="9" scale="66" orientation="portrait" r:id="rId1"/>
    </customSheetView>
  </customSheetViews>
  <mergeCells count="31">
    <mergeCell ref="B20:B23"/>
    <mergeCell ref="G20:G23"/>
    <mergeCell ref="C36:C37"/>
    <mergeCell ref="B36:B37"/>
    <mergeCell ref="C24:C27"/>
    <mergeCell ref="B24:B27"/>
    <mergeCell ref="C28:C31"/>
    <mergeCell ref="B28:B31"/>
    <mergeCell ref="C32:C35"/>
    <mergeCell ref="B32:B35"/>
    <mergeCell ref="G36:G37"/>
    <mergeCell ref="C20:C23"/>
    <mergeCell ref="G24:G27"/>
    <mergeCell ref="G28:G31"/>
    <mergeCell ref="G32:G35"/>
    <mergeCell ref="F7:H7"/>
    <mergeCell ref="F8:H8"/>
    <mergeCell ref="G16:G19"/>
    <mergeCell ref="B2:H2"/>
    <mergeCell ref="B15:C15"/>
    <mergeCell ref="F4:H4"/>
    <mergeCell ref="F5:H5"/>
    <mergeCell ref="B4:D5"/>
    <mergeCell ref="D15:E15"/>
    <mergeCell ref="B10:D10"/>
    <mergeCell ref="B11:D11"/>
    <mergeCell ref="B12:D12"/>
    <mergeCell ref="B13:D13"/>
    <mergeCell ref="B7:D8"/>
    <mergeCell ref="B16:B19"/>
    <mergeCell ref="C16:C19"/>
  </mergeCells>
  <conditionalFormatting sqref="H16:H23 H36:H38">
    <cfRule type="cellIs" dxfId="3" priority="32" operator="equal">
      <formula>"ERRORE"</formula>
    </cfRule>
  </conditionalFormatting>
  <conditionalFormatting sqref="H16:H23 H36:H40 H44:H1048576">
    <cfRule type="cellIs" priority="31" operator="equal">
      <formula>"ERRORE"</formula>
    </cfRule>
  </conditionalFormatting>
  <conditionalFormatting sqref="H24:H27">
    <cfRule type="cellIs" dxfId="2" priority="6" operator="equal">
      <formula>"ERRORE"</formula>
    </cfRule>
  </conditionalFormatting>
  <conditionalFormatting sqref="H24:H27">
    <cfRule type="cellIs" priority="5" operator="equal">
      <formula>"ERRORE"</formula>
    </cfRule>
  </conditionalFormatting>
  <conditionalFormatting sqref="H32:H35">
    <cfRule type="cellIs" dxfId="1" priority="4" operator="equal">
      <formula>"ERRORE"</formula>
    </cfRule>
  </conditionalFormatting>
  <conditionalFormatting sqref="H32:H35">
    <cfRule type="cellIs" priority="3" operator="equal">
      <formula>"ERRORE"</formula>
    </cfRule>
  </conditionalFormatting>
  <conditionalFormatting sqref="H28:H31">
    <cfRule type="cellIs" dxfId="0" priority="2" operator="equal">
      <formula>"ERRORE"</formula>
    </cfRule>
  </conditionalFormatting>
  <conditionalFormatting sqref="H28:H31">
    <cfRule type="cellIs" priority="1" operator="equal">
      <formula>"ERRORE"</formula>
    </cfRule>
  </conditionalFormatting>
  <dataValidations xWindow="330" yWindow="388" count="4">
    <dataValidation type="list" showErrorMessage="1" prompt="Selezionare la voce pertinente" sqref="E18 E22 E26 E30 E34 E36">
      <formula1>piano_aziendale</formula1>
    </dataValidation>
    <dataValidation type="list" allowBlank="1" showInputMessage="1" showErrorMessage="1" sqref="F8">
      <formula1>INDIRECT($E$8)</formula1>
    </dataValidation>
    <dataValidation type="list" showErrorMessage="1" prompt="Selezionare la voce pertinente" sqref="E16 E20 E24 E28 E32">
      <formula1>Progettazione1</formula1>
    </dataValidation>
    <dataValidation type="list" showErrorMessage="1" prompt="Selezionare la voce pertinente" sqref="E17 E21 E25 E29 E33">
      <formula1>Progettazione2</formula1>
    </dataValidation>
  </dataValidations>
  <printOptions horizontalCentered="1" verticalCentered="1"/>
  <pageMargins left="0.23622047244094491" right="0.23622047244094491" top="0.35433070866141736" bottom="0.35433070866141736" header="0.31496062992125984" footer="0.31496062992125984"/>
  <pageSetup paperSize="9" scale="66" orientation="portrait" r:id="rId2"/>
  <drawing r:id="rId3"/>
  <extLst>
    <ext xmlns:x14="http://schemas.microsoft.com/office/spreadsheetml/2009/9/main" uri="{CCE6A557-97BC-4b89-ADB6-D9C93CAAB3DF}">
      <x14:dataValidations xmlns:xm="http://schemas.microsoft.com/office/excel/2006/main" xWindow="330" yWindow="388" count="1">
        <x14:dataValidation type="list" allowBlank="1" showInputMessage="1" showErrorMessage="1">
          <x14:formula1>
            <xm:f>Elenchi!$H$14:$H$19</xm:f>
          </x14:formula1>
          <xm:sqref>E8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22"/>
  <sheetViews>
    <sheetView topLeftCell="A13" workbookViewId="0">
      <selection activeCell="F9" sqref="F9"/>
    </sheetView>
  </sheetViews>
  <sheetFormatPr defaultRowHeight="15" x14ac:dyDescent="0.25"/>
  <cols>
    <col min="1" max="1" width="2.7109375" bestFit="1" customWidth="1"/>
    <col min="2" max="2" width="15.42578125" customWidth="1"/>
    <col min="3" max="20" width="12.140625" style="2" customWidth="1"/>
  </cols>
  <sheetData>
    <row r="1" spans="1:20" s="18" customFormat="1" ht="15.75" thickBot="1" x14ac:dyDescent="0.3">
      <c r="B1" s="176" t="s">
        <v>49</v>
      </c>
      <c r="C1" s="177"/>
      <c r="D1" s="179" t="str">
        <f>IF(Dati!F4="","",Dati!F4)</f>
        <v/>
      </c>
      <c r="E1" s="180"/>
      <c r="F1" s="180"/>
      <c r="G1" s="180"/>
      <c r="H1" s="180"/>
      <c r="I1" s="181"/>
      <c r="K1" s="2"/>
      <c r="L1" s="2"/>
      <c r="M1" s="176" t="s">
        <v>434</v>
      </c>
      <c r="N1" s="177"/>
      <c r="O1" s="178" t="str">
        <f>IF(Dati!F5="","",Dati!F5)</f>
        <v/>
      </c>
      <c r="P1" s="178"/>
      <c r="Q1" s="2"/>
      <c r="R1" s="2"/>
      <c r="S1" s="2"/>
      <c r="T1" s="2"/>
    </row>
    <row r="2" spans="1:20" ht="15.75" thickBot="1" x14ac:dyDescent="0.3">
      <c r="K2" s="3"/>
    </row>
    <row r="3" spans="1:20" x14ac:dyDescent="0.25">
      <c r="A3" s="182" t="s">
        <v>6</v>
      </c>
      <c r="B3" s="183"/>
      <c r="C3" s="167" t="s">
        <v>0</v>
      </c>
      <c r="D3" s="168"/>
      <c r="E3" s="169"/>
      <c r="F3" s="167" t="s">
        <v>1</v>
      </c>
      <c r="G3" s="170"/>
      <c r="H3" s="169"/>
      <c r="I3" s="171" t="s">
        <v>2</v>
      </c>
      <c r="J3" s="170"/>
      <c r="K3" s="169"/>
      <c r="L3" s="171" t="s">
        <v>3</v>
      </c>
      <c r="M3" s="170"/>
      <c r="N3" s="172"/>
      <c r="O3" s="167" t="s">
        <v>4</v>
      </c>
      <c r="P3" s="170"/>
      <c r="Q3" s="169"/>
      <c r="R3" s="171" t="s">
        <v>5</v>
      </c>
      <c r="S3" s="170"/>
      <c r="T3" s="169"/>
    </row>
    <row r="4" spans="1:20" ht="71.25" customHeight="1" x14ac:dyDescent="0.25">
      <c r="A4" s="184"/>
      <c r="B4" s="185"/>
      <c r="C4" s="173" t="s">
        <v>435</v>
      </c>
      <c r="D4" s="174"/>
      <c r="E4" s="166"/>
      <c r="F4" s="173" t="s">
        <v>436</v>
      </c>
      <c r="G4" s="165"/>
      <c r="H4" s="166"/>
      <c r="I4" s="164" t="s">
        <v>437</v>
      </c>
      <c r="J4" s="165"/>
      <c r="K4" s="166"/>
      <c r="L4" s="164" t="s">
        <v>438</v>
      </c>
      <c r="M4" s="165"/>
      <c r="N4" s="175"/>
      <c r="O4" s="173" t="s">
        <v>439</v>
      </c>
      <c r="P4" s="165"/>
      <c r="Q4" s="166"/>
      <c r="R4" s="164" t="s">
        <v>440</v>
      </c>
      <c r="S4" s="165"/>
      <c r="T4" s="166"/>
    </row>
    <row r="5" spans="1:20" ht="38.25" x14ac:dyDescent="0.25">
      <c r="A5" s="38"/>
      <c r="B5" s="39" t="s">
        <v>7</v>
      </c>
      <c r="C5" s="46" t="s">
        <v>8</v>
      </c>
      <c r="D5" s="47" t="s">
        <v>9</v>
      </c>
      <c r="E5" s="48" t="s">
        <v>10</v>
      </c>
      <c r="F5" s="46" t="s">
        <v>8</v>
      </c>
      <c r="G5" s="47" t="s">
        <v>9</v>
      </c>
      <c r="H5" s="48" t="s">
        <v>10</v>
      </c>
      <c r="I5" s="49" t="s">
        <v>8</v>
      </c>
      <c r="J5" s="47" t="s">
        <v>9</v>
      </c>
      <c r="K5" s="48" t="s">
        <v>10</v>
      </c>
      <c r="L5" s="46" t="s">
        <v>8</v>
      </c>
      <c r="M5" s="47" t="s">
        <v>9</v>
      </c>
      <c r="N5" s="48" t="s">
        <v>10</v>
      </c>
      <c r="O5" s="46" t="s">
        <v>8</v>
      </c>
      <c r="P5" s="47" t="s">
        <v>9</v>
      </c>
      <c r="Q5" s="48" t="s">
        <v>10</v>
      </c>
      <c r="R5" s="46" t="s">
        <v>8</v>
      </c>
      <c r="S5" s="47" t="s">
        <v>9</v>
      </c>
      <c r="T5" s="48" t="s">
        <v>10</v>
      </c>
    </row>
    <row r="6" spans="1:20" x14ac:dyDescent="0.25">
      <c r="A6" s="40"/>
      <c r="B6" s="41"/>
      <c r="C6" s="50" t="s">
        <v>11</v>
      </c>
      <c r="D6" s="51" t="s">
        <v>12</v>
      </c>
      <c r="E6" s="52" t="s">
        <v>13</v>
      </c>
      <c r="F6" s="50" t="s">
        <v>14</v>
      </c>
      <c r="G6" s="53" t="s">
        <v>15</v>
      </c>
      <c r="H6" s="52" t="s">
        <v>16</v>
      </c>
      <c r="I6" s="54" t="s">
        <v>17</v>
      </c>
      <c r="J6" s="53" t="s">
        <v>18</v>
      </c>
      <c r="K6" s="52" t="s">
        <v>19</v>
      </c>
      <c r="L6" s="54" t="s">
        <v>20</v>
      </c>
      <c r="M6" s="53" t="s">
        <v>21</v>
      </c>
      <c r="N6" s="55" t="s">
        <v>22</v>
      </c>
      <c r="O6" s="50" t="s">
        <v>23</v>
      </c>
      <c r="P6" s="53" t="s">
        <v>24</v>
      </c>
      <c r="Q6" s="52" t="s">
        <v>25</v>
      </c>
      <c r="R6" s="54" t="s">
        <v>26</v>
      </c>
      <c r="S6" s="53" t="s">
        <v>27</v>
      </c>
      <c r="T6" s="52" t="s">
        <v>28</v>
      </c>
    </row>
    <row r="7" spans="1:20" ht="75" x14ac:dyDescent="0.25">
      <c r="A7" s="42">
        <v>1</v>
      </c>
      <c r="B7" s="43" t="s">
        <v>29</v>
      </c>
      <c r="C7" s="19">
        <f>IF(Dati!$E16="Progetti cantierabili con acquisizione di ogni necessaria autorizzazione",IF(Dati!$F16&lt;=100000,0.07*Dati!$F16,0),0)</f>
        <v>0</v>
      </c>
      <c r="D7" s="20">
        <f>IF(Dati!$E16="Progetti cantierabili con acquisizione di ogni necessaria autorizzazione",IF(Dati!$F16&gt;100000,IF(Dati!$F16&lt;=1000000,(7000+((Dati!$F16-100000)*(0.07-((Dati!$F16/100000)/Coefficenti!B4)))),0),0),0)</f>
        <v>0</v>
      </c>
      <c r="E7" s="21">
        <f>IF(Dati!$E16="Progetti cantierabili con acquisizione di ogni necessaria autorizzazione",IF(Dati!$F16&gt;1000000,7000+((Dati!$F16-100000)*0.0337),0),0)</f>
        <v>0</v>
      </c>
      <c r="F7" s="19">
        <f>IF(Dati!E20="Progetti cantierabili con acquisizione di ogni necessaria autorizzazione",IF(Dati!F20&lt;=100000,0.055*Dati!F20,0),0)</f>
        <v>0</v>
      </c>
      <c r="G7" s="22">
        <f>IF(Dati!E20="Progetti cantierabili con acquisizione di ogni necessaria autorizzazione",IF(Dati!F20&gt;100000,IF(Dati!F20&lt;=1000000,(5500+((Dati!F20-100000)*(0.055-((Dati!F20/100000)/Coefficenti!C4)))),0),0),0)</f>
        <v>0</v>
      </c>
      <c r="H7" s="21">
        <f>IF(Dati!E20="Progetti cantierabili con acquisizione di ogni necessaria autorizzazione",IF(Dati!F20&gt;1000000,5500+((Dati!F20-100000)*0.026),0),0)</f>
        <v>0</v>
      </c>
      <c r="I7" s="23">
        <f>IF(Dati!E24="Progetti cantierabili con acquisizione di ogni necessaria autorizzazione",IF(Dati!F24&lt;=100000,0.04*Dati!F24,0),0)</f>
        <v>0</v>
      </c>
      <c r="J7" s="22">
        <f>IF(Dati!E24="Progetti cantierabili con acquisizione di ogni necessaria autorizzazione",IF(Dati!F24&gt;100000,IF(Dati!F24&lt;=1000000,(4000+((Dati!F24-100000)*(0.04-((Dati!F24/100000)/Coefficenti!D4)))),0),0),0)</f>
        <v>0</v>
      </c>
      <c r="K7" s="21">
        <f>IF(Dati!E24="Progetti cantierabili con acquisizione di ogni necessaria autorizzazione",IF(Dati!F24&gt;1000000,4000+((Dati!F24-100000)*0.0192),0),0)</f>
        <v>0</v>
      </c>
      <c r="L7" s="23">
        <f>IF(Dati!E28="Progetti cantierabili con acquisizione di ogni necessaria autorizzazione",IF(Dati!F28&lt;=100000,0.055*Dati!F28,0),0)</f>
        <v>0</v>
      </c>
      <c r="M7" s="22">
        <f>IF(Dati!E28="Progetti cantierabili con acquisizione di ogni necessaria autorizzazione",IF(Dati!F28&gt;100000,IF(Dati!F28&lt;=1000000,(5500+((Dati!F28-100000)*(0.055-((Dati!F28/100000)/Coefficenti!E4)))),0),0),0)</f>
        <v>0</v>
      </c>
      <c r="N7" s="24">
        <f>IF(Dati!E28="Progetti cantierabili con acquisizione di ogni necessaria autorizzazione",IF(Dati!F28&gt;1000000,5500+((Dati!F28-100000)*0.026),0),0)</f>
        <v>0</v>
      </c>
      <c r="O7" s="19">
        <f>IF(Dati!E32="Progetti cantierabili con acquisizione di ogni necessaria autorizzazione",IF(Dati!F32&lt;=100000,0.02*Dati!F32,0),0)</f>
        <v>0</v>
      </c>
      <c r="P7" s="22">
        <f>IF(Dati!E32="Progetti cantierabili con acquisizione di ogni necessaria autorizzazione",IF(Dati!F32&gt;100000,IF(Dati!F32&lt;=1000000,(2000+((Dati!F32-100000)*(0.02-((Dati!F32/100000)/Coefficenti!F4)))),0),0),0)</f>
        <v>0</v>
      </c>
      <c r="Q7" s="21">
        <f>IF(Dati!E32="Progetti cantierabili con acquisizione di ogni necessaria autorizzazione",IF(Dati!F32&gt;1000000,2000+((Dati!F32-100000)*0.00985),0),0)</f>
        <v>0</v>
      </c>
      <c r="R7" s="23"/>
      <c r="S7" s="22"/>
      <c r="T7" s="21"/>
    </row>
    <row r="8" spans="1:20" ht="75" x14ac:dyDescent="0.25">
      <c r="A8" s="42">
        <v>2</v>
      </c>
      <c r="B8" s="43" t="s">
        <v>30</v>
      </c>
      <c r="C8" s="19">
        <f>IF(Dati!$E17="Progetti cantierabili con DIA, SCIA o altre comunicazioni di edilizia libera",IF(Dati!$F17&lt;=100000,0.04*Dati!$F17,0),0)</f>
        <v>0</v>
      </c>
      <c r="D8" s="20">
        <f>IF(Dati!$E17="Progetti cantierabili con DIA, SCIA o altre comunicazioni di edilizia libera",IF(Dati!$F17&gt;100000,IF(Dati!$F17&lt;=1000000,(4000+((Dati!$F17-100000)*(0.04-((Dati!$F17/100000)/Coefficenti!B5)))),0),0),0)</f>
        <v>0</v>
      </c>
      <c r="E8" s="21">
        <f>IF(Dati!$E17="Progetti cantierabili con DIA, SCIA o altre comunicazioni di edilizia libera",IF(Dati!$F17&gt;1000000,4000+((Dati!$F17-100000)*0.0192),0),0)</f>
        <v>0</v>
      </c>
      <c r="F8" s="19">
        <f>IF(Dati!$E21="Progetti cantierabili con DIA, SCIA o altre comunicazioni di edilizia libera",IF(Dati!$F21&lt;=100000,0.03*Dati!$F21,0),0)</f>
        <v>0</v>
      </c>
      <c r="G8" s="22">
        <f>IF(Dati!E21="Progetti cantierabili con DIA, SCIA o altre comunicazioni di edilizia libera",IF(Dati!F21&gt;100000,IF(Dati!F21&lt;=1000000,(3000+((Dati!F21-100000)*(0.03-((Dati!F21/100000)/Coefficenti!C5)))),0),0),0)</f>
        <v>0</v>
      </c>
      <c r="H8" s="21">
        <f>IF(Dati!E21="Progetti cantierabili con DIA, SCIA o altre comunicazioni di edilizia libera",IF(Dati!F21&gt;1000000,3000+((Dati!F21-100000)*0.0143),0),0)</f>
        <v>0</v>
      </c>
      <c r="I8" s="23">
        <f>IF(Dati!E25="Progetti cantierabili con DIA, SCIA o altre comunicazioni di edilizia libera",IF(Dati!F25&lt;=100000,0.02*Dati!F25,0),0)</f>
        <v>0</v>
      </c>
      <c r="J8" s="22">
        <f>IF(Dati!E25="Progetti cantierabili con DIA, SCIA o altre comunicazioni di edilizia libera",IF(Dati!F25&gt;100000,IF(Dati!F25&lt;=1000000,(2000+((Dati!F25-100000)*(0.02-((Dati!F25/100000)/Coefficenti!D5)))),0),0),0)</f>
        <v>0</v>
      </c>
      <c r="K8" s="21">
        <f>IF(Dati!E25="Progetti cantierabili con DIA, SCIA o altre comunicazioni di edilizia libera",IF(Dati!F25&gt;1000000,2000+((Dati!F25-100000)*0.00985),0),0)</f>
        <v>0</v>
      </c>
      <c r="L8" s="23">
        <f>IF(Dati!E29="Progetti cantierabili con DIA, SCIA o altre comunicazioni di edilizia libera",IF(Dati!F29&lt;=100000,0.03*Dati!F29,0),0)</f>
        <v>0</v>
      </c>
      <c r="M8" s="22">
        <f>IF(Dati!E29="Progetti cantierabili con DIA, SCIA o altre comunicazioni di edilizia libera",IF(Dati!F29&gt;100000,IF(Dati!F29&lt;=1000000,(3000+((Dati!F29-100000)*(0.03-((Dati!F29/100000)/Coefficenti!E5)))),0),0),0)</f>
        <v>0</v>
      </c>
      <c r="N8" s="24">
        <f>IF(Dati!E29="Progetti cantierabili con DIA, SCIA o altre comunicazioni di edilizia libera",IF(Dati!F29&gt;1000000,3000+((Dati!F29-100000)*0.0143),0),0)</f>
        <v>0</v>
      </c>
      <c r="O8" s="19">
        <f>IF(Dati!E33="Progetti cantierabili con DIA, SCIA o altre comunicazioni di edilizia libera",IF(Dati!F33&lt;=100000,0.01*Dati!F33,0),0)</f>
        <v>0</v>
      </c>
      <c r="P8" s="22">
        <f>IF(Dati!E33="Progetti cantierabili con DIA, SCIA o altre comunicazioni di edilizia libera",IF(Dati!F33&gt;100000,IF(Dati!F33&lt;=1000000,(1000+((Dati!F33-100000)*(0.01-((Dati!F33/100000)/Coefficenti!F5)))),0),0),0)</f>
        <v>0</v>
      </c>
      <c r="Q8" s="21">
        <f>IF(Dati!E33="Progetti cantierabili con DIA, SCIA o altre comunicazioni di edilizia libera",IF(Dati!F33&gt;1000000,1000+((Dati!F33-100000)*0.00482),0),0)</f>
        <v>0</v>
      </c>
      <c r="R8" s="23"/>
      <c r="S8" s="22"/>
      <c r="T8" s="21"/>
    </row>
    <row r="9" spans="1:20" ht="45" x14ac:dyDescent="0.25">
      <c r="A9" s="42">
        <v>3</v>
      </c>
      <c r="B9" s="43" t="s">
        <v>42</v>
      </c>
      <c r="C9" s="19">
        <f>IF(Dati!$E18="Piano aziendale ai sensi del Reg. 1305/2013",IF(Dati!$F18&lt;=100000,0.03*Dati!$F18,0),0)</f>
        <v>0</v>
      </c>
      <c r="D9" s="20">
        <f>IF(Dati!$E18="Piano aziendale ai sensi del Reg. 1305/2013",IF(Dati!$F18&gt;100000,IF(Dati!$F18&lt;=1000000,(3000+((Dati!$F18-100000)*(0.03-((Dati!$F18/100000)/Coefficenti!B6)))),0),0),0)</f>
        <v>0</v>
      </c>
      <c r="E9" s="21">
        <f>IF(Dati!$E18="Piano aziendale ai sensi del Reg. 1305/2013",IF(Dati!$F18&gt;1000000,3000+((Dati!$F18-100000)*0.0143),0),0)</f>
        <v>0</v>
      </c>
      <c r="F9" s="19">
        <f>IF(Dati!E22="Piano aziendale ai sensi del Reg. 1305/2013",IF(Dati!F22&lt;=100000,0.03*Dati!F22,0),0)</f>
        <v>0</v>
      </c>
      <c r="G9" s="22">
        <f>IF(Dati!E22="Piano aziendale ai sensi del Reg. 1305/2013",IF(Dati!F22&gt;100000,IF(Dati!F22&lt;=1000000,(3000+((Dati!F22-100000)*(0.03-((Dati!F22/100000)/Coefficenti!C6)))),0),0),0)</f>
        <v>0</v>
      </c>
      <c r="H9" s="21">
        <f>IF(Dati!E22="Piano aziendale ai sensi del Reg. 1305/2013",IF(Dati!F22&gt;1000000,3000+((Dati!F22-100000)*0.0143),0),0)</f>
        <v>0</v>
      </c>
      <c r="I9" s="23">
        <f>IF(Dati!E26="Piano aziendale ai sensi del Reg. 1305/2013",IF(Dati!F26&lt;=100000,0.03*Dati!F26,0),0)</f>
        <v>0</v>
      </c>
      <c r="J9" s="22">
        <f>IF(Dati!E26="Piano aziendale ai sensi del Reg. 1305/2013",IF(Dati!F26&gt;100000,IF(Dati!F26&lt;=1000000,(3000+((Dati!F26-100000)*(0.03-((Dati!F26/100000)/Coefficenti!D6)))),0),0),0)</f>
        <v>0</v>
      </c>
      <c r="K9" s="21">
        <f>IF(Dati!E26="Piano aziendale ai sensi del Reg. 1305/2013",IF(Dati!F26&gt;1000000,3000+((Dati!F26-100000)*0.0143),0),0)</f>
        <v>0</v>
      </c>
      <c r="L9" s="23">
        <f>IF(Dati!E30="Piano aziendale ai sensi del Reg. 1305/2013",IF(Dati!F30&lt;=100000,0.03*Dati!F30,0),0)</f>
        <v>0</v>
      </c>
      <c r="M9" s="22">
        <f>IF(Dati!E30="Piano aziendale ai sensi del Reg. 1305/2013",IF(Dati!F30&gt;100000,IF(Dati!F30&lt;=1000000,(3000+((Dati!F30-100000)*(0.03-((Dati!F30/100000)/Coefficenti!E6)))),0),0),0)</f>
        <v>0</v>
      </c>
      <c r="N9" s="24">
        <f>IF(Dati!E30="Piano aziendale ai sensi del Reg. 1305/2013",IF(Dati!F30&gt;1000000,3000+((Dati!F30-100000)*0.0143),0),0)</f>
        <v>0</v>
      </c>
      <c r="O9" s="19">
        <f>IF(Dati!E34="Piano aziendale ai sensi del Reg. 1305/2013",IF(Dati!F34&lt;=100000,0.03*Dati!F34,0),0)</f>
        <v>0</v>
      </c>
      <c r="P9" s="22">
        <f>IF(Dati!E34="Piano aziendale ai sensi del Reg. 1305/2013",IF(Dati!F34&gt;100000,IF(Dati!F34&lt;=1000000,(3000+((Dati!F34-100000)*(0.03-((Dati!F34/100000)/Coefficenti!F6)))),0),0),0)</f>
        <v>0</v>
      </c>
      <c r="Q9" s="21">
        <f>IF(Dati!E34="Piano aziendale ai sensi del Reg. 1305/2013",IF(Dati!F34&gt;1000000,3000+((Dati!F34-100000)*0.0143),0),0)</f>
        <v>0</v>
      </c>
      <c r="R9" s="23">
        <f>IF(Dati!E36="Piano aziendale ai sensi del Reg. 1305/2013",IF(Dati!F36&lt;=100000,0.03*Dati!F36,0),0)</f>
        <v>0</v>
      </c>
      <c r="S9" s="22">
        <f>IF(Dati!E36="Piano aziendale ai sensi del Reg. 1305/2013",IF(Dati!F36&gt;100000,IF(Dati!F36&lt;=1000000,(3000+((Dati!F36-100000)*(0.03-((Dati!F36/100000)/Coefficenti!G6)))),0),0),0)</f>
        <v>0</v>
      </c>
      <c r="T9" s="21">
        <f>IF(Dati!E36="Piano aziendale ai sensi del Reg. 1305/2013",IF(Dati!F36&gt;1000000,3000+((Dati!F36-100000)*0.0143),0),0)</f>
        <v>0</v>
      </c>
    </row>
    <row r="10" spans="1:20" ht="30.75" thickBot="1" x14ac:dyDescent="0.3">
      <c r="A10" s="44">
        <v>4</v>
      </c>
      <c r="B10" s="45" t="s">
        <v>31</v>
      </c>
      <c r="C10" s="25">
        <f>IF(Dati!$F19&gt;0,IF(Dati!$F19&lt;=100000,0.02*Dati!$F19,0),0)</f>
        <v>0</v>
      </c>
      <c r="D10" s="26">
        <f>IF(Dati!$F19&gt;0,IF(Dati!$F19&gt;100000,IF(Dati!$F19&lt;=1000000,(2000+((Dati!$F19-100000)*(0.02-((Dati!$F19/100000)/Coefficenti!B7)))),0),0),0)</f>
        <v>0</v>
      </c>
      <c r="E10" s="27">
        <f>IF(Dati!$F19&gt;0,IF(Dati!$F19&gt;1000000,2000+((Dati!$F19-100000)*0.00985),0),0)</f>
        <v>0</v>
      </c>
      <c r="F10" s="25">
        <f>IF(Dati!F23&gt;0,IF(Dati!F23&lt;=100000,0.02*Dati!F23,0),0)</f>
        <v>0</v>
      </c>
      <c r="G10" s="28">
        <f>IF(Dati!F23&gt;0,IF(Dati!F23&gt;100000,IF(Dati!F23&lt;=1000000,(2000+((Dati!F23-100000)*(0.02-((Dati!F23/100000)/Coefficenti!C7)))),0),0),0)</f>
        <v>0</v>
      </c>
      <c r="H10" s="27">
        <f>IF(Dati!F23&gt;0,IF(Dati!F23&gt;1000000,2000+((Dati!F23-100000)*0.00985),0),0)</f>
        <v>0</v>
      </c>
      <c r="I10" s="29">
        <f>IF(Dati!F27&gt;0,IF(Dati!F27&lt;=100000,0.02*Dati!F27,0),0)</f>
        <v>0</v>
      </c>
      <c r="J10" s="28">
        <f>IF(Dati!F27&gt;0,IF(Dati!F27&gt;100000,IF(Dati!F27&lt;=1000000,(2000+((Dati!F27-100000)*(0.02-((Dati!F27/100000)/Coefficenti!D7)))),0),0),0)</f>
        <v>0</v>
      </c>
      <c r="K10" s="27">
        <f>IF(Dati!F27&gt;0,IF(Dati!F27&gt;1000000,2000+((Dati!F27-100000)*0.00985),0),0)</f>
        <v>0</v>
      </c>
      <c r="L10" s="29">
        <f>IF(Dati!F31&gt;0,IF(Dati!F31&lt;=100000,0.02*Dati!F31,0),0)</f>
        <v>0</v>
      </c>
      <c r="M10" s="28">
        <f>IF(Dati!F31&gt;0,IF(Dati!F31&gt;100000,IF(Dati!F31&lt;=1000000,(2000+((Dati!F31-100000)*(0.02-((Dati!F31/100000)/Coefficenti!E7)))),0),0),0)</f>
        <v>0</v>
      </c>
      <c r="N10" s="30">
        <f>IF(Dati!F31&gt;0,IF(Dati!F31&gt;1000000,2000+((Dati!F31-100000)*0.00985),0),0)</f>
        <v>0</v>
      </c>
      <c r="O10" s="25">
        <f>IF(Dati!F35&gt;0,IF(Dati!F35&lt;=100000,0.02*Dati!F35,0),0)</f>
        <v>0</v>
      </c>
      <c r="P10" s="28">
        <f>IF(Dati!F35&gt;0,IF(Dati!F35&gt;100000,IF(Dati!F35&lt;=1000000,(2000+((Dati!F35-100000)*(0.02-((Dati!F35/100000)/Coefficenti!F7)))),0),0),0)</f>
        <v>0</v>
      </c>
      <c r="Q10" s="27">
        <f>IF(Dati!F35&gt;0,IF(Dati!F35&gt;1000000,2000+((Dati!F35-100000)*0.00985),0),0)</f>
        <v>0</v>
      </c>
      <c r="R10" s="29">
        <f>IF(Dati!F37&gt;0,IF(Dati!F37&lt;=100000,0.02*Dati!F37,0),0)</f>
        <v>0</v>
      </c>
      <c r="S10" s="28">
        <f>IF(Dati!F37&gt;0,IF(Dati!F37&gt;100000,IF(Dati!F37&lt;=1000000,(2000+((Dati!F37-100000)*(0.02-((Dati!F37/100000)/Coefficenti!G7)))),0),0),0)</f>
        <v>0</v>
      </c>
      <c r="T10" s="27">
        <f>IF(Dati!F37&gt;0,IF(Dati!F37&gt;1000000,2000+((Dati!F37-100000)*0.00985),0),0)</f>
        <v>0</v>
      </c>
    </row>
    <row r="11" spans="1:20" ht="20.25" thickTop="1" thickBot="1" x14ac:dyDescent="0.3">
      <c r="A11" s="154" t="s">
        <v>32</v>
      </c>
      <c r="B11" s="155"/>
      <c r="C11" s="158">
        <f>+C7+D7+E7+C8+D8+E8+C9+D9+E9+C10+D10+E10</f>
        <v>0</v>
      </c>
      <c r="D11" s="159"/>
      <c r="E11" s="160"/>
      <c r="F11" s="158">
        <f>+F7+G7+H7+F8+G8+H8+F9+G9+H9+F10+G10+H10</f>
        <v>0</v>
      </c>
      <c r="G11" s="159"/>
      <c r="H11" s="160"/>
      <c r="I11" s="158">
        <f>+I7+J7+K7+I8+J8+K8+I9+J9+K9+I10+J10+K10</f>
        <v>0</v>
      </c>
      <c r="J11" s="159"/>
      <c r="K11" s="160"/>
      <c r="L11" s="158">
        <f>+L7+M7+N7+L8+M8+N8+L9+M9+N9+L10+M10+N10</f>
        <v>0</v>
      </c>
      <c r="M11" s="159"/>
      <c r="N11" s="160"/>
      <c r="O11" s="158">
        <f>+O7+P7+Q7+O8+P8+Q8+O9+P9+Q9+O10+P10+Q10</f>
        <v>0</v>
      </c>
      <c r="P11" s="159"/>
      <c r="Q11" s="160"/>
      <c r="R11" s="163">
        <f>+R9+S9+T9+R10+S10+T10</f>
        <v>0</v>
      </c>
      <c r="S11" s="159"/>
      <c r="T11" s="160"/>
    </row>
    <row r="12" spans="1:20" ht="19.5" thickBot="1" x14ac:dyDescent="0.3">
      <c r="A12" s="16" t="s">
        <v>33</v>
      </c>
      <c r="B12" s="17"/>
      <c r="C12" s="31"/>
      <c r="D12" s="31"/>
      <c r="E12" s="31"/>
      <c r="F12" s="161">
        <f>+C11+F11+I11+L11+O11+R11</f>
        <v>0</v>
      </c>
      <c r="G12" s="162"/>
      <c r="H12" s="31"/>
      <c r="I12" s="31"/>
      <c r="J12" s="31"/>
      <c r="K12" s="31"/>
      <c r="L12" s="31"/>
      <c r="M12" s="31"/>
      <c r="N12" s="31"/>
      <c r="O12" s="31"/>
      <c r="P12" s="31"/>
      <c r="Q12" s="31"/>
      <c r="R12" s="31"/>
      <c r="S12" s="31"/>
      <c r="T12" s="32"/>
    </row>
    <row r="13" spans="1:20" ht="15" customHeight="1" x14ac:dyDescent="0.25">
      <c r="A13" s="156" t="s">
        <v>34</v>
      </c>
      <c r="B13" s="156"/>
      <c r="C13" s="156"/>
      <c r="D13" s="156"/>
      <c r="E13" s="156"/>
      <c r="F13" s="156"/>
      <c r="G13" s="156"/>
      <c r="H13" s="156"/>
      <c r="I13" s="156"/>
      <c r="J13" s="156"/>
      <c r="K13" s="156"/>
      <c r="L13" s="156"/>
      <c r="M13" s="156"/>
      <c r="N13" s="156"/>
      <c r="O13" s="156"/>
      <c r="P13" s="156"/>
      <c r="Q13" s="156"/>
      <c r="R13" s="156"/>
      <c r="S13" s="156"/>
      <c r="T13" s="156"/>
    </row>
    <row r="14" spans="1:20" x14ac:dyDescent="0.25">
      <c r="B14" s="1"/>
    </row>
    <row r="15" spans="1:20" x14ac:dyDescent="0.25">
      <c r="A15" s="157" t="s">
        <v>35</v>
      </c>
      <c r="B15" s="157"/>
      <c r="C15" s="157"/>
      <c r="D15" s="157"/>
      <c r="E15" s="157"/>
      <c r="F15" s="157"/>
      <c r="G15" s="157"/>
      <c r="H15" s="157"/>
      <c r="I15" s="157"/>
      <c r="J15" s="157"/>
      <c r="K15" s="157"/>
      <c r="L15" s="157"/>
      <c r="M15" s="157"/>
      <c r="N15" s="157"/>
      <c r="O15" s="157"/>
      <c r="P15" s="157"/>
      <c r="Q15" s="157"/>
      <c r="R15" s="157"/>
      <c r="S15" s="157"/>
      <c r="T15" s="157"/>
    </row>
    <row r="16" spans="1:20" x14ac:dyDescent="0.25">
      <c r="A16" s="157"/>
      <c r="B16" s="157"/>
      <c r="C16" s="157"/>
      <c r="D16" s="157"/>
      <c r="E16" s="157"/>
      <c r="F16" s="157"/>
      <c r="G16" s="157"/>
      <c r="H16" s="157"/>
      <c r="I16" s="157"/>
      <c r="J16" s="157"/>
      <c r="K16" s="157"/>
      <c r="L16" s="157"/>
      <c r="M16" s="157"/>
      <c r="N16" s="157"/>
      <c r="O16" s="157"/>
      <c r="P16" s="157"/>
      <c r="Q16" s="157"/>
      <c r="R16" s="157"/>
      <c r="S16" s="157"/>
      <c r="T16" s="157"/>
    </row>
    <row r="17" spans="1:20" x14ac:dyDescent="0.25">
      <c r="A17" s="157"/>
      <c r="B17" s="157"/>
      <c r="C17" s="157"/>
      <c r="D17" s="157"/>
      <c r="E17" s="157"/>
      <c r="F17" s="157"/>
      <c r="G17" s="157"/>
      <c r="H17" s="157"/>
      <c r="I17" s="157"/>
      <c r="J17" s="157"/>
      <c r="K17" s="157"/>
      <c r="L17" s="157"/>
      <c r="M17" s="157"/>
      <c r="N17" s="157"/>
      <c r="O17" s="157"/>
      <c r="P17" s="157"/>
      <c r="Q17" s="157"/>
      <c r="R17" s="157"/>
      <c r="S17" s="157"/>
      <c r="T17" s="157"/>
    </row>
    <row r="18" spans="1:20" x14ac:dyDescent="0.25">
      <c r="A18" s="157"/>
      <c r="B18" s="157"/>
      <c r="C18" s="157"/>
      <c r="D18" s="157"/>
      <c r="E18" s="157"/>
      <c r="F18" s="157"/>
      <c r="G18" s="157"/>
      <c r="H18" s="157"/>
      <c r="I18" s="157"/>
      <c r="J18" s="157"/>
      <c r="K18" s="157"/>
      <c r="L18" s="157"/>
      <c r="M18" s="157"/>
      <c r="N18" s="157"/>
      <c r="O18" s="157"/>
      <c r="P18" s="157"/>
      <c r="Q18" s="157"/>
      <c r="R18" s="157"/>
      <c r="S18" s="157"/>
      <c r="T18" s="157"/>
    </row>
    <row r="21" spans="1:20" x14ac:dyDescent="0.25">
      <c r="E21"/>
    </row>
    <row r="22" spans="1:20" x14ac:dyDescent="0.25">
      <c r="E22"/>
    </row>
  </sheetData>
  <customSheetViews>
    <customSheetView guid="{636A49D7-19C9-4C11-8EF0-9B9EA3BA3007}" state="hidden" topLeftCell="A13">
      <selection activeCell="F9" sqref="F9"/>
      <pageMargins left="0.23622047244094491" right="0.23622047244094491" top="0.74803149606299213" bottom="0.74803149606299213" header="0.31496062992125984" footer="0.31496062992125984"/>
      <pageSetup paperSize="9" scale="60" orientation="landscape" r:id="rId1"/>
    </customSheetView>
  </customSheetViews>
  <mergeCells count="27">
    <mergeCell ref="B1:C1"/>
    <mergeCell ref="M1:N1"/>
    <mergeCell ref="O1:P1"/>
    <mergeCell ref="D1:I1"/>
    <mergeCell ref="A3:B4"/>
    <mergeCell ref="R4:T4"/>
    <mergeCell ref="C3:E3"/>
    <mergeCell ref="F3:H3"/>
    <mergeCell ref="I3:K3"/>
    <mergeCell ref="L3:N3"/>
    <mergeCell ref="O3:Q3"/>
    <mergeCell ref="R3:T3"/>
    <mergeCell ref="C4:E4"/>
    <mergeCell ref="F4:H4"/>
    <mergeCell ref="I4:K4"/>
    <mergeCell ref="L4:N4"/>
    <mergeCell ref="O4:Q4"/>
    <mergeCell ref="A11:B11"/>
    <mergeCell ref="A13:T13"/>
    <mergeCell ref="A15:T18"/>
    <mergeCell ref="C11:E11"/>
    <mergeCell ref="F11:H11"/>
    <mergeCell ref="F12:G12"/>
    <mergeCell ref="I11:K11"/>
    <mergeCell ref="L11:N11"/>
    <mergeCell ref="O11:Q11"/>
    <mergeCell ref="R11:T11"/>
  </mergeCells>
  <pageMargins left="0.23622047244094491" right="0.23622047244094491" top="0.74803149606299213" bottom="0.74803149606299213" header="0.31496062992125984" footer="0.31496062992125984"/>
  <pageSetup paperSize="9" scale="6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36"/>
  <sheetViews>
    <sheetView workbookViewId="0">
      <selection activeCell="B1" sqref="B1"/>
    </sheetView>
  </sheetViews>
  <sheetFormatPr defaultRowHeight="15" x14ac:dyDescent="0.25"/>
  <cols>
    <col min="1" max="1" width="66.42578125" bestFit="1" customWidth="1"/>
    <col min="2" max="2" width="64.85546875" bestFit="1" customWidth="1"/>
    <col min="3" max="3" width="66.42578125" bestFit="1" customWidth="1"/>
    <col min="4" max="4" width="21.42578125" bestFit="1" customWidth="1"/>
    <col min="5" max="5" width="23.28515625" bestFit="1" customWidth="1"/>
  </cols>
  <sheetData>
    <row r="1" spans="1:8" x14ac:dyDescent="0.25">
      <c r="A1" s="33" t="s">
        <v>47</v>
      </c>
      <c r="B1" s="33" t="s">
        <v>47</v>
      </c>
      <c r="C1" s="33" t="s">
        <v>47</v>
      </c>
      <c r="D1" s="33"/>
      <c r="E1" s="33"/>
      <c r="F1" s="33"/>
      <c r="G1" s="33"/>
      <c r="H1" s="33"/>
    </row>
    <row r="2" spans="1:8" x14ac:dyDescent="0.25">
      <c r="A2" s="33" t="s">
        <v>46</v>
      </c>
      <c r="B2" s="33" t="s">
        <v>46</v>
      </c>
      <c r="C2" s="33" t="s">
        <v>30</v>
      </c>
      <c r="D2" s="33"/>
      <c r="E2" s="33"/>
      <c r="F2" s="33"/>
      <c r="G2" s="33"/>
      <c r="H2" s="33"/>
    </row>
    <row r="3" spans="1:8" x14ac:dyDescent="0.25">
      <c r="A3" s="33" t="s">
        <v>30</v>
      </c>
      <c r="B3" s="33"/>
      <c r="D3" s="33"/>
      <c r="E3" s="33"/>
      <c r="F3" s="33"/>
      <c r="G3" s="33"/>
      <c r="H3" s="33"/>
    </row>
    <row r="4" spans="1:8" x14ac:dyDescent="0.25">
      <c r="A4" s="33"/>
      <c r="B4" s="33"/>
      <c r="C4" s="33"/>
      <c r="D4" s="33"/>
      <c r="E4" s="33"/>
      <c r="F4" s="33"/>
      <c r="G4" s="33"/>
      <c r="H4" s="33"/>
    </row>
    <row r="5" spans="1:8" x14ac:dyDescent="0.25">
      <c r="A5" s="33"/>
      <c r="B5" s="33"/>
      <c r="C5" s="33"/>
      <c r="D5" s="33"/>
      <c r="E5" s="33"/>
      <c r="F5" s="33"/>
      <c r="G5" s="33"/>
      <c r="H5" s="33"/>
    </row>
    <row r="6" spans="1:8" x14ac:dyDescent="0.25">
      <c r="A6" s="34" t="s">
        <v>48</v>
      </c>
      <c r="B6" s="33"/>
      <c r="C6" s="33"/>
      <c r="D6" s="33"/>
      <c r="E6" s="33"/>
      <c r="F6" s="33"/>
      <c r="G6" s="33"/>
      <c r="H6" s="33"/>
    </row>
    <row r="7" spans="1:8" x14ac:dyDescent="0.25">
      <c r="A7" s="34" t="s">
        <v>42</v>
      </c>
      <c r="B7" s="33"/>
      <c r="C7" s="33"/>
      <c r="D7" s="33"/>
      <c r="E7" s="33"/>
      <c r="F7" s="33"/>
      <c r="G7" s="33"/>
      <c r="H7" s="33"/>
    </row>
    <row r="8" spans="1:8" x14ac:dyDescent="0.25">
      <c r="A8" s="33"/>
      <c r="B8" s="33"/>
      <c r="C8" s="33"/>
      <c r="D8" s="33"/>
      <c r="E8" s="33"/>
      <c r="F8" s="33"/>
      <c r="G8" s="33"/>
      <c r="H8" s="33"/>
    </row>
    <row r="9" spans="1:8" x14ac:dyDescent="0.25">
      <c r="A9" s="33"/>
      <c r="B9" s="33"/>
      <c r="C9" s="33"/>
      <c r="D9" s="33"/>
      <c r="E9" s="33"/>
      <c r="F9" s="33"/>
      <c r="G9" s="33"/>
      <c r="H9" s="33"/>
    </row>
    <row r="10" spans="1:8" x14ac:dyDescent="0.25">
      <c r="A10" s="33"/>
      <c r="B10" s="33"/>
      <c r="C10" s="33"/>
      <c r="D10" s="33"/>
      <c r="E10" s="33"/>
      <c r="F10" s="33"/>
      <c r="G10" s="33"/>
      <c r="H10" s="33"/>
    </row>
    <row r="11" spans="1:8" x14ac:dyDescent="0.25">
      <c r="A11" s="33"/>
      <c r="B11" s="33"/>
      <c r="C11" s="33"/>
      <c r="D11" s="33"/>
      <c r="E11" s="33"/>
      <c r="F11" s="33"/>
      <c r="G11" s="33"/>
      <c r="H11" s="33"/>
    </row>
    <row r="12" spans="1:8" x14ac:dyDescent="0.25">
      <c r="A12" s="33"/>
      <c r="B12" s="33"/>
      <c r="C12" s="33"/>
      <c r="D12" s="33"/>
      <c r="E12" s="33"/>
      <c r="F12" s="33"/>
      <c r="G12" s="33"/>
      <c r="H12" s="33"/>
    </row>
    <row r="13" spans="1:8" x14ac:dyDescent="0.25">
      <c r="A13" s="33"/>
      <c r="B13" s="33"/>
      <c r="C13" s="33"/>
      <c r="D13" s="33"/>
      <c r="E13" s="33"/>
      <c r="F13" s="33"/>
      <c r="G13" s="33"/>
      <c r="H13" s="33"/>
    </row>
    <row r="14" spans="1:8" x14ac:dyDescent="0.25">
      <c r="A14" s="35" t="s">
        <v>52</v>
      </c>
      <c r="B14" s="35" t="s">
        <v>53</v>
      </c>
      <c r="C14" s="35" t="s">
        <v>54</v>
      </c>
      <c r="D14" s="35" t="s">
        <v>55</v>
      </c>
      <c r="E14" s="35" t="s">
        <v>56</v>
      </c>
      <c r="F14" s="33"/>
      <c r="G14" s="33"/>
      <c r="H14" s="36"/>
    </row>
    <row r="15" spans="1:8" x14ac:dyDescent="0.25">
      <c r="A15" s="37" t="s">
        <v>58</v>
      </c>
      <c r="B15" s="37" t="s">
        <v>59</v>
      </c>
      <c r="C15" s="37" t="s">
        <v>60</v>
      </c>
      <c r="D15" s="37" t="s">
        <v>61</v>
      </c>
      <c r="E15" s="37" t="s">
        <v>62</v>
      </c>
      <c r="F15" s="33"/>
      <c r="G15" s="33"/>
      <c r="H15" s="35" t="s">
        <v>52</v>
      </c>
    </row>
    <row r="16" spans="1:8" x14ac:dyDescent="0.25">
      <c r="A16" s="37" t="s">
        <v>63</v>
      </c>
      <c r="B16" s="37" t="s">
        <v>64</v>
      </c>
      <c r="C16" s="37" t="s">
        <v>65</v>
      </c>
      <c r="D16" s="37" t="s">
        <v>66</v>
      </c>
      <c r="E16" s="37" t="s">
        <v>67</v>
      </c>
      <c r="F16" s="33"/>
      <c r="G16" s="33"/>
      <c r="H16" s="35" t="s">
        <v>53</v>
      </c>
    </row>
    <row r="17" spans="1:8" x14ac:dyDescent="0.25">
      <c r="A17" s="37" t="s">
        <v>68</v>
      </c>
      <c r="B17" s="37" t="s">
        <v>69</v>
      </c>
      <c r="C17" s="37" t="s">
        <v>70</v>
      </c>
      <c r="D17" s="37" t="s">
        <v>71</v>
      </c>
      <c r="E17" s="37" t="s">
        <v>72</v>
      </c>
      <c r="F17" s="33"/>
      <c r="G17" s="33"/>
      <c r="H17" s="35" t="s">
        <v>54</v>
      </c>
    </row>
    <row r="18" spans="1:8" x14ac:dyDescent="0.25">
      <c r="A18" s="37" t="s">
        <v>73</v>
      </c>
      <c r="B18" s="37" t="s">
        <v>74</v>
      </c>
      <c r="C18" s="37" t="s">
        <v>75</v>
      </c>
      <c r="D18" s="37" t="s">
        <v>76</v>
      </c>
      <c r="E18" s="37" t="s">
        <v>77</v>
      </c>
      <c r="F18" s="33"/>
      <c r="G18" s="33"/>
      <c r="H18" s="35" t="s">
        <v>55</v>
      </c>
    </row>
    <row r="19" spans="1:8" x14ac:dyDescent="0.25">
      <c r="A19" s="37" t="s">
        <v>78</v>
      </c>
      <c r="B19" s="37" t="s">
        <v>79</v>
      </c>
      <c r="C19" s="37" t="s">
        <v>80</v>
      </c>
      <c r="D19" s="37" t="s">
        <v>81</v>
      </c>
      <c r="E19" s="37" t="s">
        <v>82</v>
      </c>
      <c r="F19" s="33"/>
      <c r="G19" s="33"/>
      <c r="H19" s="35" t="s">
        <v>56</v>
      </c>
    </row>
    <row r="20" spans="1:8" x14ac:dyDescent="0.25">
      <c r="A20" s="37" t="s">
        <v>83</v>
      </c>
      <c r="B20" s="37" t="s">
        <v>84</v>
      </c>
      <c r="C20" s="37" t="s">
        <v>85</v>
      </c>
      <c r="D20" s="37" t="s">
        <v>86</v>
      </c>
      <c r="E20" s="37" t="s">
        <v>87</v>
      </c>
      <c r="F20" s="33"/>
      <c r="G20" s="33"/>
      <c r="H20" s="33"/>
    </row>
    <row r="21" spans="1:8" x14ac:dyDescent="0.25">
      <c r="A21" s="37" t="s">
        <v>88</v>
      </c>
      <c r="B21" s="37" t="s">
        <v>89</v>
      </c>
      <c r="C21" s="37" t="s">
        <v>90</v>
      </c>
      <c r="D21" s="37" t="s">
        <v>91</v>
      </c>
      <c r="E21" s="37" t="s">
        <v>92</v>
      </c>
      <c r="F21" s="33"/>
      <c r="G21" s="33"/>
      <c r="H21" s="33"/>
    </row>
    <row r="22" spans="1:8" x14ac:dyDescent="0.25">
      <c r="A22" s="37" t="s">
        <v>93</v>
      </c>
      <c r="B22" s="37" t="s">
        <v>94</v>
      </c>
      <c r="C22" s="37" t="s">
        <v>95</v>
      </c>
      <c r="D22" s="37" t="s">
        <v>96</v>
      </c>
      <c r="E22" s="37" t="s">
        <v>97</v>
      </c>
      <c r="F22" s="33"/>
      <c r="G22" s="33"/>
      <c r="H22" s="33"/>
    </row>
    <row r="23" spans="1:8" x14ac:dyDescent="0.25">
      <c r="A23" s="37" t="s">
        <v>98</v>
      </c>
      <c r="B23" s="37" t="s">
        <v>99</v>
      </c>
      <c r="C23" s="37" t="s">
        <v>100</v>
      </c>
      <c r="D23" s="37" t="s">
        <v>101</v>
      </c>
      <c r="E23" s="37" t="s">
        <v>102</v>
      </c>
      <c r="F23" s="33"/>
      <c r="G23" s="33"/>
      <c r="H23" s="33"/>
    </row>
    <row r="24" spans="1:8" x14ac:dyDescent="0.25">
      <c r="A24" s="37" t="s">
        <v>103</v>
      </c>
      <c r="B24" s="37" t="s">
        <v>104</v>
      </c>
      <c r="C24" s="37" t="s">
        <v>105</v>
      </c>
      <c r="D24" s="37" t="s">
        <v>106</v>
      </c>
      <c r="E24" s="37" t="s">
        <v>107</v>
      </c>
      <c r="F24" s="33"/>
      <c r="G24" s="33"/>
      <c r="H24" s="33"/>
    </row>
    <row r="25" spans="1:8" x14ac:dyDescent="0.25">
      <c r="A25" s="37" t="s">
        <v>108</v>
      </c>
      <c r="B25" s="37" t="s">
        <v>53</v>
      </c>
      <c r="C25" s="37" t="s">
        <v>109</v>
      </c>
      <c r="D25" s="37" t="s">
        <v>110</v>
      </c>
      <c r="E25" s="37" t="s">
        <v>111</v>
      </c>
      <c r="F25" s="33"/>
      <c r="G25" s="33"/>
      <c r="H25" s="33"/>
    </row>
    <row r="26" spans="1:8" x14ac:dyDescent="0.25">
      <c r="A26" s="37" t="s">
        <v>112</v>
      </c>
      <c r="B26" s="37" t="s">
        <v>113</v>
      </c>
      <c r="C26" s="37" t="s">
        <v>114</v>
      </c>
      <c r="D26" s="37" t="s">
        <v>115</v>
      </c>
      <c r="E26" s="37" t="s">
        <v>116</v>
      </c>
      <c r="F26" s="33"/>
      <c r="G26" s="33"/>
      <c r="H26" s="33"/>
    </row>
    <row r="27" spans="1:8" x14ac:dyDescent="0.25">
      <c r="A27" s="37" t="s">
        <v>117</v>
      </c>
      <c r="B27" s="37" t="s">
        <v>118</v>
      </c>
      <c r="C27" s="37" t="s">
        <v>119</v>
      </c>
      <c r="D27" s="37" t="s">
        <v>120</v>
      </c>
      <c r="E27" s="37" t="s">
        <v>121</v>
      </c>
      <c r="F27" s="33"/>
      <c r="G27" s="33"/>
      <c r="H27" s="33"/>
    </row>
    <row r="28" spans="1:8" x14ac:dyDescent="0.25">
      <c r="A28" s="37" t="s">
        <v>122</v>
      </c>
      <c r="B28" s="37" t="s">
        <v>123</v>
      </c>
      <c r="C28" s="37" t="s">
        <v>124</v>
      </c>
      <c r="D28" s="37" t="s">
        <v>125</v>
      </c>
      <c r="E28" s="37" t="s">
        <v>126</v>
      </c>
      <c r="F28" s="33"/>
      <c r="G28" s="33"/>
      <c r="H28" s="33"/>
    </row>
    <row r="29" spans="1:8" x14ac:dyDescent="0.25">
      <c r="A29" s="37" t="s">
        <v>127</v>
      </c>
      <c r="B29" s="37" t="s">
        <v>128</v>
      </c>
      <c r="C29" s="37" t="s">
        <v>129</v>
      </c>
      <c r="D29" s="37" t="s">
        <v>130</v>
      </c>
      <c r="E29" s="37" t="s">
        <v>131</v>
      </c>
      <c r="F29" s="33"/>
      <c r="G29" s="33"/>
      <c r="H29" s="33"/>
    </row>
    <row r="30" spans="1:8" x14ac:dyDescent="0.25">
      <c r="A30" s="37" t="s">
        <v>132</v>
      </c>
      <c r="B30" s="37" t="s">
        <v>133</v>
      </c>
      <c r="C30" s="37" t="s">
        <v>134</v>
      </c>
      <c r="D30" s="37" t="s">
        <v>135</v>
      </c>
      <c r="E30" s="37" t="s">
        <v>136</v>
      </c>
      <c r="F30" s="33"/>
      <c r="G30" s="33"/>
      <c r="H30" s="33"/>
    </row>
    <row r="31" spans="1:8" x14ac:dyDescent="0.25">
      <c r="A31" s="37" t="s">
        <v>137</v>
      </c>
      <c r="B31" s="37" t="s">
        <v>138</v>
      </c>
      <c r="C31" s="37" t="s">
        <v>139</v>
      </c>
      <c r="D31" s="37" t="s">
        <v>140</v>
      </c>
      <c r="E31" s="37" t="s">
        <v>141</v>
      </c>
      <c r="F31" s="33"/>
      <c r="G31" s="33"/>
      <c r="H31" s="33"/>
    </row>
    <row r="32" spans="1:8" x14ac:dyDescent="0.25">
      <c r="A32" s="37" t="s">
        <v>142</v>
      </c>
      <c r="B32" s="37" t="s">
        <v>143</v>
      </c>
      <c r="C32" s="37" t="s">
        <v>144</v>
      </c>
      <c r="D32" s="37" t="s">
        <v>145</v>
      </c>
      <c r="E32" s="37" t="s">
        <v>146</v>
      </c>
      <c r="F32" s="33"/>
      <c r="G32" s="33"/>
      <c r="H32" s="33"/>
    </row>
    <row r="33" spans="1:8" x14ac:dyDescent="0.25">
      <c r="A33" s="37" t="s">
        <v>147</v>
      </c>
      <c r="B33" s="37" t="s">
        <v>148</v>
      </c>
      <c r="C33" s="37" t="s">
        <v>149</v>
      </c>
      <c r="D33" s="37" t="s">
        <v>150</v>
      </c>
      <c r="E33" s="37" t="s">
        <v>151</v>
      </c>
      <c r="F33" s="33"/>
      <c r="G33" s="33"/>
      <c r="H33" s="33"/>
    </row>
    <row r="34" spans="1:8" x14ac:dyDescent="0.25">
      <c r="A34" s="37" t="s">
        <v>152</v>
      </c>
      <c r="B34" s="37" t="s">
        <v>153</v>
      </c>
      <c r="C34" s="37" t="s">
        <v>154</v>
      </c>
      <c r="D34" s="37" t="s">
        <v>155</v>
      </c>
      <c r="E34" s="37" t="s">
        <v>156</v>
      </c>
      <c r="F34" s="33"/>
      <c r="G34" s="33"/>
      <c r="H34" s="33"/>
    </row>
    <row r="35" spans="1:8" x14ac:dyDescent="0.25">
      <c r="A35" s="37" t="s">
        <v>157</v>
      </c>
      <c r="B35" s="37" t="s">
        <v>158</v>
      </c>
      <c r="C35" s="37" t="s">
        <v>159</v>
      </c>
      <c r="D35" s="37" t="s">
        <v>160</v>
      </c>
      <c r="E35" s="37" t="s">
        <v>161</v>
      </c>
      <c r="F35" s="33"/>
      <c r="G35" s="33"/>
      <c r="H35" s="33"/>
    </row>
    <row r="36" spans="1:8" x14ac:dyDescent="0.25">
      <c r="A36" s="37" t="s">
        <v>162</v>
      </c>
      <c r="B36" s="37" t="s">
        <v>163</v>
      </c>
      <c r="C36" s="37" t="s">
        <v>164</v>
      </c>
      <c r="D36" s="37" t="s">
        <v>165</v>
      </c>
      <c r="E36" s="37" t="s">
        <v>166</v>
      </c>
      <c r="F36" s="33"/>
      <c r="G36" s="33"/>
      <c r="H36" s="33"/>
    </row>
    <row r="37" spans="1:8" x14ac:dyDescent="0.25">
      <c r="A37" s="37" t="s">
        <v>167</v>
      </c>
      <c r="B37" s="37" t="s">
        <v>168</v>
      </c>
      <c r="C37" s="37" t="s">
        <v>169</v>
      </c>
      <c r="D37" s="37" t="s">
        <v>170</v>
      </c>
      <c r="E37" s="37" t="s">
        <v>171</v>
      </c>
      <c r="F37" s="33"/>
      <c r="G37" s="33"/>
      <c r="H37" s="33"/>
    </row>
    <row r="38" spans="1:8" x14ac:dyDescent="0.25">
      <c r="A38" s="37" t="s">
        <v>172</v>
      </c>
      <c r="B38" s="37" t="s">
        <v>173</v>
      </c>
      <c r="C38" s="37" t="s">
        <v>174</v>
      </c>
      <c r="D38" s="37" t="s">
        <v>175</v>
      </c>
      <c r="E38" s="37" t="s">
        <v>176</v>
      </c>
      <c r="F38" s="33"/>
      <c r="G38" s="33"/>
      <c r="H38" s="33"/>
    </row>
    <row r="39" spans="1:8" x14ac:dyDescent="0.25">
      <c r="A39" s="37" t="s">
        <v>177</v>
      </c>
      <c r="B39" s="37" t="s">
        <v>178</v>
      </c>
      <c r="C39" s="37" t="s">
        <v>179</v>
      </c>
      <c r="D39" s="37" t="s">
        <v>180</v>
      </c>
      <c r="E39" s="37" t="s">
        <v>181</v>
      </c>
      <c r="F39" s="33"/>
      <c r="G39" s="33"/>
      <c r="H39" s="33"/>
    </row>
    <row r="40" spans="1:8" x14ac:dyDescent="0.25">
      <c r="A40" s="37" t="s">
        <v>182</v>
      </c>
      <c r="B40" s="37" t="s">
        <v>183</v>
      </c>
      <c r="C40" s="37" t="s">
        <v>184</v>
      </c>
      <c r="D40" s="37" t="s">
        <v>185</v>
      </c>
      <c r="E40" s="37" t="s">
        <v>186</v>
      </c>
      <c r="F40" s="33"/>
      <c r="G40" s="33"/>
      <c r="H40" s="33"/>
    </row>
    <row r="41" spans="1:8" x14ac:dyDescent="0.25">
      <c r="A41" s="37" t="s">
        <v>187</v>
      </c>
      <c r="B41" s="37" t="s">
        <v>188</v>
      </c>
      <c r="C41" s="37" t="s">
        <v>189</v>
      </c>
      <c r="D41" s="37" t="s">
        <v>190</v>
      </c>
      <c r="E41" s="37" t="s">
        <v>191</v>
      </c>
      <c r="F41" s="33"/>
      <c r="G41" s="33"/>
      <c r="H41" s="33"/>
    </row>
    <row r="42" spans="1:8" x14ac:dyDescent="0.25">
      <c r="A42" s="37" t="s">
        <v>192</v>
      </c>
      <c r="B42" s="37" t="s">
        <v>193</v>
      </c>
      <c r="C42" s="37" t="s">
        <v>194</v>
      </c>
      <c r="D42" s="37" t="s">
        <v>195</v>
      </c>
      <c r="E42" s="37" t="s">
        <v>196</v>
      </c>
      <c r="F42" s="33"/>
      <c r="G42" s="33"/>
      <c r="H42" s="33"/>
    </row>
    <row r="43" spans="1:8" x14ac:dyDescent="0.25">
      <c r="A43" s="37" t="s">
        <v>197</v>
      </c>
      <c r="B43" s="37" t="s">
        <v>198</v>
      </c>
      <c r="C43" s="37" t="s">
        <v>199</v>
      </c>
      <c r="D43" s="37" t="s">
        <v>200</v>
      </c>
      <c r="E43" s="37" t="s">
        <v>201</v>
      </c>
      <c r="F43" s="33"/>
      <c r="G43" s="33"/>
      <c r="H43" s="33"/>
    </row>
    <row r="44" spans="1:8" x14ac:dyDescent="0.25">
      <c r="A44" s="37" t="s">
        <v>202</v>
      </c>
      <c r="B44" s="37" t="s">
        <v>203</v>
      </c>
      <c r="C44" s="37" t="s">
        <v>204</v>
      </c>
      <c r="D44" s="37" t="s">
        <v>205</v>
      </c>
      <c r="E44" s="37" t="s">
        <v>206</v>
      </c>
      <c r="F44" s="33"/>
      <c r="G44" s="33"/>
      <c r="H44" s="33"/>
    </row>
    <row r="45" spans="1:8" x14ac:dyDescent="0.25">
      <c r="A45" s="37" t="s">
        <v>207</v>
      </c>
      <c r="B45" s="37" t="s">
        <v>208</v>
      </c>
      <c r="C45" s="37" t="s">
        <v>209</v>
      </c>
      <c r="D45" s="37" t="s">
        <v>210</v>
      </c>
      <c r="E45" s="37" t="s">
        <v>211</v>
      </c>
      <c r="F45" s="33"/>
      <c r="G45" s="33"/>
      <c r="H45" s="33"/>
    </row>
    <row r="46" spans="1:8" x14ac:dyDescent="0.25">
      <c r="A46" s="37" t="s">
        <v>212</v>
      </c>
      <c r="B46" s="37" t="s">
        <v>213</v>
      </c>
      <c r="C46" s="37" t="s">
        <v>214</v>
      </c>
      <c r="D46" s="37" t="s">
        <v>215</v>
      </c>
      <c r="E46" s="37" t="s">
        <v>216</v>
      </c>
      <c r="F46" s="33"/>
      <c r="G46" s="33"/>
      <c r="H46" s="33"/>
    </row>
    <row r="47" spans="1:8" x14ac:dyDescent="0.25">
      <c r="A47" s="37" t="s">
        <v>217</v>
      </c>
      <c r="B47" s="37" t="s">
        <v>218</v>
      </c>
      <c r="C47" s="37" t="s">
        <v>219</v>
      </c>
      <c r="D47" s="37" t="s">
        <v>220</v>
      </c>
      <c r="E47" s="37" t="s">
        <v>221</v>
      </c>
      <c r="F47" s="33"/>
      <c r="G47" s="33"/>
      <c r="H47" s="33"/>
    </row>
    <row r="48" spans="1:8" x14ac:dyDescent="0.25">
      <c r="A48" s="37" t="s">
        <v>222</v>
      </c>
      <c r="B48" s="33"/>
      <c r="C48" s="37" t="s">
        <v>223</v>
      </c>
      <c r="D48" s="37" t="s">
        <v>224</v>
      </c>
      <c r="E48" s="37" t="s">
        <v>225</v>
      </c>
      <c r="F48" s="33"/>
      <c r="G48" s="33"/>
      <c r="H48" s="33"/>
    </row>
    <row r="49" spans="1:8" x14ac:dyDescent="0.25">
      <c r="A49" s="37" t="s">
        <v>226</v>
      </c>
      <c r="B49" s="33"/>
      <c r="C49" s="37" t="s">
        <v>227</v>
      </c>
      <c r="D49" s="37" t="s">
        <v>228</v>
      </c>
      <c r="E49" s="37" t="s">
        <v>229</v>
      </c>
      <c r="F49" s="33"/>
      <c r="G49" s="33"/>
      <c r="H49" s="33"/>
    </row>
    <row r="50" spans="1:8" x14ac:dyDescent="0.25">
      <c r="A50" s="37" t="s">
        <v>230</v>
      </c>
      <c r="B50" s="33"/>
      <c r="C50" s="37" t="s">
        <v>231</v>
      </c>
      <c r="D50" s="37" t="s">
        <v>232</v>
      </c>
      <c r="E50" s="37" t="s">
        <v>233</v>
      </c>
      <c r="F50" s="33"/>
      <c r="G50" s="33"/>
      <c r="H50" s="33"/>
    </row>
    <row r="51" spans="1:8" x14ac:dyDescent="0.25">
      <c r="A51" s="37" t="s">
        <v>234</v>
      </c>
      <c r="B51" s="33"/>
      <c r="C51" s="37" t="s">
        <v>235</v>
      </c>
      <c r="D51" s="37" t="s">
        <v>236</v>
      </c>
      <c r="E51" s="37" t="s">
        <v>237</v>
      </c>
      <c r="F51" s="33"/>
      <c r="G51" s="33"/>
      <c r="H51" s="33"/>
    </row>
    <row r="52" spans="1:8" x14ac:dyDescent="0.25">
      <c r="A52" s="37" t="s">
        <v>52</v>
      </c>
      <c r="B52" s="33"/>
      <c r="C52" s="37" t="s">
        <v>238</v>
      </c>
      <c r="D52" s="37" t="s">
        <v>239</v>
      </c>
      <c r="E52" s="37" t="s">
        <v>240</v>
      </c>
      <c r="F52" s="33"/>
      <c r="G52" s="33"/>
      <c r="H52" s="33"/>
    </row>
    <row r="53" spans="1:8" x14ac:dyDescent="0.25">
      <c r="A53" s="37" t="s">
        <v>241</v>
      </c>
      <c r="B53" s="33"/>
      <c r="C53" s="37" t="s">
        <v>242</v>
      </c>
      <c r="D53" s="37" t="s">
        <v>243</v>
      </c>
      <c r="E53" s="37" t="s">
        <v>244</v>
      </c>
      <c r="F53" s="33"/>
      <c r="G53" s="33"/>
      <c r="H53" s="33"/>
    </row>
    <row r="54" spans="1:8" x14ac:dyDescent="0.25">
      <c r="A54" s="37" t="s">
        <v>245</v>
      </c>
      <c r="B54" s="33"/>
      <c r="C54" s="37" t="s">
        <v>246</v>
      </c>
      <c r="D54" s="37" t="s">
        <v>247</v>
      </c>
      <c r="E54" s="37" t="s">
        <v>248</v>
      </c>
      <c r="F54" s="33"/>
      <c r="G54" s="33"/>
      <c r="H54" s="33"/>
    </row>
    <row r="55" spans="1:8" x14ac:dyDescent="0.25">
      <c r="A55" s="37" t="s">
        <v>249</v>
      </c>
      <c r="B55" s="33"/>
      <c r="C55" s="37" t="s">
        <v>250</v>
      </c>
      <c r="D55" s="37" t="s">
        <v>251</v>
      </c>
      <c r="E55" s="37" t="s">
        <v>252</v>
      </c>
      <c r="F55" s="33"/>
      <c r="G55" s="33"/>
      <c r="H55" s="33"/>
    </row>
    <row r="56" spans="1:8" x14ac:dyDescent="0.25">
      <c r="A56" s="37" t="s">
        <v>253</v>
      </c>
      <c r="B56" s="33"/>
      <c r="C56" s="37" t="s">
        <v>254</v>
      </c>
      <c r="D56" s="37" t="s">
        <v>255</v>
      </c>
      <c r="E56" s="37" t="s">
        <v>256</v>
      </c>
      <c r="F56" s="33"/>
      <c r="G56" s="33"/>
      <c r="H56" s="33"/>
    </row>
    <row r="57" spans="1:8" x14ac:dyDescent="0.25">
      <c r="A57" s="37" t="s">
        <v>257</v>
      </c>
      <c r="B57" s="33"/>
      <c r="C57" s="37" t="s">
        <v>258</v>
      </c>
      <c r="D57" s="37" t="s">
        <v>259</v>
      </c>
      <c r="E57" s="37" t="s">
        <v>260</v>
      </c>
      <c r="F57" s="33"/>
      <c r="G57" s="33"/>
      <c r="H57" s="33"/>
    </row>
    <row r="58" spans="1:8" x14ac:dyDescent="0.25">
      <c r="A58" s="37" t="s">
        <v>261</v>
      </c>
      <c r="B58" s="33"/>
      <c r="C58" s="37" t="s">
        <v>262</v>
      </c>
      <c r="D58" s="37" t="s">
        <v>263</v>
      </c>
      <c r="E58" s="37" t="s">
        <v>264</v>
      </c>
      <c r="F58" s="33"/>
      <c r="G58" s="33"/>
      <c r="H58" s="33"/>
    </row>
    <row r="59" spans="1:8" x14ac:dyDescent="0.25">
      <c r="A59" s="37" t="s">
        <v>265</v>
      </c>
      <c r="B59" s="33"/>
      <c r="C59" s="37" t="s">
        <v>266</v>
      </c>
      <c r="D59" s="37" t="s">
        <v>267</v>
      </c>
      <c r="E59" s="37" t="s">
        <v>268</v>
      </c>
      <c r="F59" s="33"/>
      <c r="G59" s="33"/>
      <c r="H59" s="33"/>
    </row>
    <row r="60" spans="1:8" x14ac:dyDescent="0.25">
      <c r="A60" s="37" t="s">
        <v>269</v>
      </c>
      <c r="B60" s="33"/>
      <c r="C60" s="37" t="s">
        <v>270</v>
      </c>
      <c r="D60" s="37" t="s">
        <v>271</v>
      </c>
      <c r="E60" s="37" t="s">
        <v>272</v>
      </c>
      <c r="F60" s="33"/>
      <c r="G60" s="33"/>
      <c r="H60" s="33"/>
    </row>
    <row r="61" spans="1:8" x14ac:dyDescent="0.25">
      <c r="A61" s="37" t="s">
        <v>273</v>
      </c>
      <c r="B61" s="33"/>
      <c r="C61" s="37" t="s">
        <v>274</v>
      </c>
      <c r="D61" s="37" t="s">
        <v>275</v>
      </c>
      <c r="E61" s="37" t="s">
        <v>276</v>
      </c>
      <c r="F61" s="33"/>
      <c r="G61" s="33"/>
      <c r="H61" s="33"/>
    </row>
    <row r="62" spans="1:8" x14ac:dyDescent="0.25">
      <c r="A62" s="37" t="s">
        <v>277</v>
      </c>
      <c r="B62" s="33"/>
      <c r="C62" s="37" t="s">
        <v>278</v>
      </c>
      <c r="D62" s="37" t="s">
        <v>279</v>
      </c>
      <c r="E62" s="37" t="s">
        <v>280</v>
      </c>
      <c r="F62" s="33"/>
      <c r="G62" s="33"/>
      <c r="H62" s="33"/>
    </row>
    <row r="63" spans="1:8" x14ac:dyDescent="0.25">
      <c r="A63" s="37" t="s">
        <v>281</v>
      </c>
      <c r="B63" s="33"/>
      <c r="C63" s="37" t="s">
        <v>282</v>
      </c>
      <c r="D63" s="37" t="s">
        <v>283</v>
      </c>
      <c r="E63" s="37" t="s">
        <v>284</v>
      </c>
      <c r="F63" s="33"/>
      <c r="G63" s="33"/>
      <c r="H63" s="33"/>
    </row>
    <row r="64" spans="1:8" x14ac:dyDescent="0.25">
      <c r="A64" s="37" t="s">
        <v>285</v>
      </c>
      <c r="B64" s="33"/>
      <c r="C64" s="37" t="s">
        <v>286</v>
      </c>
      <c r="D64" s="37" t="s">
        <v>287</v>
      </c>
      <c r="E64" s="37" t="s">
        <v>288</v>
      </c>
      <c r="F64" s="33"/>
      <c r="G64" s="33"/>
      <c r="H64" s="33"/>
    </row>
    <row r="65" spans="1:8" x14ac:dyDescent="0.25">
      <c r="A65" s="37" t="s">
        <v>289</v>
      </c>
      <c r="B65" s="33"/>
      <c r="C65" s="37" t="s">
        <v>290</v>
      </c>
      <c r="D65" s="37" t="s">
        <v>291</v>
      </c>
      <c r="E65" s="37" t="s">
        <v>292</v>
      </c>
      <c r="F65" s="33"/>
      <c r="G65" s="33"/>
      <c r="H65" s="33"/>
    </row>
    <row r="66" spans="1:8" x14ac:dyDescent="0.25">
      <c r="A66" s="37" t="s">
        <v>293</v>
      </c>
      <c r="B66" s="33"/>
      <c r="C66" s="37" t="s">
        <v>294</v>
      </c>
      <c r="D66" s="37" t="s">
        <v>295</v>
      </c>
      <c r="E66" s="37" t="s">
        <v>296</v>
      </c>
      <c r="F66" s="33"/>
      <c r="G66" s="33"/>
      <c r="H66" s="33"/>
    </row>
    <row r="67" spans="1:8" x14ac:dyDescent="0.25">
      <c r="A67" s="37" t="s">
        <v>297</v>
      </c>
      <c r="B67" s="33"/>
      <c r="C67" s="37" t="s">
        <v>298</v>
      </c>
      <c r="D67" s="37" t="s">
        <v>299</v>
      </c>
      <c r="E67" s="37" t="s">
        <v>300</v>
      </c>
      <c r="F67" s="33"/>
      <c r="G67" s="33"/>
      <c r="H67" s="33"/>
    </row>
    <row r="68" spans="1:8" x14ac:dyDescent="0.25">
      <c r="A68" s="37" t="s">
        <v>301</v>
      </c>
      <c r="B68" s="33"/>
      <c r="C68" s="37" t="s">
        <v>302</v>
      </c>
      <c r="D68" s="37" t="s">
        <v>303</v>
      </c>
      <c r="E68" s="37" t="s">
        <v>304</v>
      </c>
      <c r="F68" s="33"/>
      <c r="G68" s="33"/>
      <c r="H68" s="33"/>
    </row>
    <row r="69" spans="1:8" x14ac:dyDescent="0.25">
      <c r="A69" s="37" t="s">
        <v>305</v>
      </c>
      <c r="B69" s="33"/>
      <c r="C69" s="37" t="s">
        <v>306</v>
      </c>
      <c r="D69" s="37" t="s">
        <v>307</v>
      </c>
      <c r="E69" s="37" t="s">
        <v>308</v>
      </c>
      <c r="F69" s="33"/>
      <c r="G69" s="33"/>
      <c r="H69" s="33"/>
    </row>
    <row r="70" spans="1:8" x14ac:dyDescent="0.25">
      <c r="A70" s="37" t="s">
        <v>309</v>
      </c>
      <c r="B70" s="33"/>
      <c r="C70" s="37" t="s">
        <v>310</v>
      </c>
      <c r="D70" s="37" t="s">
        <v>311</v>
      </c>
      <c r="E70" s="37" t="s">
        <v>312</v>
      </c>
      <c r="F70" s="33"/>
      <c r="G70" s="33"/>
      <c r="H70" s="33"/>
    </row>
    <row r="71" spans="1:8" x14ac:dyDescent="0.25">
      <c r="A71" s="37" t="s">
        <v>313</v>
      </c>
      <c r="B71" s="33"/>
      <c r="C71" s="37" t="s">
        <v>314</v>
      </c>
      <c r="D71" s="37" t="s">
        <v>315</v>
      </c>
      <c r="E71" s="37" t="s">
        <v>316</v>
      </c>
      <c r="F71" s="33"/>
      <c r="G71" s="33"/>
      <c r="H71" s="33"/>
    </row>
    <row r="72" spans="1:8" x14ac:dyDescent="0.25">
      <c r="A72" s="37" t="s">
        <v>317</v>
      </c>
      <c r="B72" s="33"/>
      <c r="C72" s="37" t="s">
        <v>318</v>
      </c>
      <c r="D72" s="37" t="s">
        <v>319</v>
      </c>
      <c r="E72" s="37" t="s">
        <v>320</v>
      </c>
      <c r="F72" s="33"/>
      <c r="G72" s="33"/>
      <c r="H72" s="33"/>
    </row>
    <row r="73" spans="1:8" x14ac:dyDescent="0.25">
      <c r="A73" s="37" t="s">
        <v>321</v>
      </c>
      <c r="B73" s="33"/>
      <c r="C73" s="37" t="s">
        <v>54</v>
      </c>
      <c r="D73" s="37" t="s">
        <v>322</v>
      </c>
      <c r="E73" s="37" t="s">
        <v>56</v>
      </c>
      <c r="F73" s="33"/>
      <c r="G73" s="33"/>
      <c r="H73" s="33"/>
    </row>
    <row r="74" spans="1:8" x14ac:dyDescent="0.25">
      <c r="A74" s="37" t="s">
        <v>323</v>
      </c>
      <c r="B74" s="33"/>
      <c r="C74" s="37" t="s">
        <v>324</v>
      </c>
      <c r="D74" s="37" t="s">
        <v>325</v>
      </c>
      <c r="E74" s="37" t="s">
        <v>326</v>
      </c>
      <c r="F74" s="33"/>
      <c r="G74" s="33"/>
      <c r="H74" s="33"/>
    </row>
    <row r="75" spans="1:8" x14ac:dyDescent="0.25">
      <c r="A75" s="37" t="s">
        <v>327</v>
      </c>
      <c r="B75" s="33"/>
      <c r="C75" s="37" t="s">
        <v>328</v>
      </c>
      <c r="D75" s="37" t="s">
        <v>329</v>
      </c>
      <c r="E75" s="33"/>
      <c r="F75" s="33"/>
      <c r="G75" s="33"/>
      <c r="H75" s="33"/>
    </row>
    <row r="76" spans="1:8" x14ac:dyDescent="0.25">
      <c r="A76" s="37" t="s">
        <v>330</v>
      </c>
      <c r="B76" s="33"/>
      <c r="C76" s="37" t="s">
        <v>331</v>
      </c>
      <c r="D76" s="37" t="s">
        <v>332</v>
      </c>
      <c r="E76" s="33"/>
      <c r="F76" s="33"/>
      <c r="G76" s="33"/>
      <c r="H76" s="33"/>
    </row>
    <row r="77" spans="1:8" x14ac:dyDescent="0.25">
      <c r="A77" s="37" t="s">
        <v>333</v>
      </c>
      <c r="B77" s="33"/>
      <c r="C77" s="37" t="s">
        <v>334</v>
      </c>
      <c r="D77" s="37" t="s">
        <v>335</v>
      </c>
      <c r="E77" s="33"/>
      <c r="F77" s="33"/>
      <c r="G77" s="33"/>
      <c r="H77" s="33"/>
    </row>
    <row r="78" spans="1:8" x14ac:dyDescent="0.25">
      <c r="A78" s="37" t="s">
        <v>336</v>
      </c>
      <c r="B78" s="33"/>
      <c r="C78" s="37" t="s">
        <v>337</v>
      </c>
      <c r="D78" s="37" t="s">
        <v>338</v>
      </c>
      <c r="E78" s="33"/>
      <c r="F78" s="33"/>
      <c r="G78" s="33"/>
      <c r="H78" s="33"/>
    </row>
    <row r="79" spans="1:8" x14ac:dyDescent="0.25">
      <c r="A79" s="37" t="s">
        <v>339</v>
      </c>
      <c r="B79" s="33"/>
      <c r="C79" s="37" t="s">
        <v>340</v>
      </c>
      <c r="D79" s="37" t="s">
        <v>341</v>
      </c>
      <c r="E79" s="33"/>
      <c r="F79" s="33"/>
      <c r="G79" s="33"/>
      <c r="H79" s="33"/>
    </row>
    <row r="80" spans="1:8" x14ac:dyDescent="0.25">
      <c r="A80" s="37" t="s">
        <v>342</v>
      </c>
      <c r="B80" s="33"/>
      <c r="C80" s="37" t="s">
        <v>343</v>
      </c>
      <c r="D80" s="37" t="s">
        <v>344</v>
      </c>
      <c r="E80" s="33"/>
      <c r="F80" s="33"/>
      <c r="G80" s="33"/>
      <c r="H80" s="33"/>
    </row>
    <row r="81" spans="1:8" x14ac:dyDescent="0.25">
      <c r="A81" s="37" t="s">
        <v>345</v>
      </c>
      <c r="B81" s="33"/>
      <c r="C81" s="37" t="s">
        <v>346</v>
      </c>
      <c r="D81" s="37" t="s">
        <v>347</v>
      </c>
      <c r="E81" s="33"/>
      <c r="F81" s="33"/>
      <c r="G81" s="33"/>
      <c r="H81" s="33"/>
    </row>
    <row r="82" spans="1:8" x14ac:dyDescent="0.25">
      <c r="A82" s="37" t="s">
        <v>348</v>
      </c>
      <c r="B82" s="33"/>
      <c r="C82" s="37" t="s">
        <v>349</v>
      </c>
      <c r="D82" s="37" t="s">
        <v>350</v>
      </c>
      <c r="E82" s="33"/>
      <c r="F82" s="33"/>
      <c r="G82" s="33"/>
      <c r="H82" s="33"/>
    </row>
    <row r="83" spans="1:8" x14ac:dyDescent="0.25">
      <c r="A83" s="37" t="s">
        <v>351</v>
      </c>
      <c r="B83" s="33"/>
      <c r="C83" s="37" t="s">
        <v>352</v>
      </c>
      <c r="D83" s="37" t="s">
        <v>353</v>
      </c>
      <c r="E83" s="33"/>
      <c r="F83" s="33"/>
      <c r="G83" s="33"/>
      <c r="H83" s="33"/>
    </row>
    <row r="84" spans="1:8" x14ac:dyDescent="0.25">
      <c r="A84" s="37" t="s">
        <v>354</v>
      </c>
      <c r="B84" s="33"/>
      <c r="C84" s="37" t="s">
        <v>355</v>
      </c>
      <c r="D84" s="37" t="s">
        <v>356</v>
      </c>
      <c r="E84" s="33"/>
      <c r="F84" s="33"/>
      <c r="G84" s="33"/>
      <c r="H84" s="33"/>
    </row>
    <row r="85" spans="1:8" x14ac:dyDescent="0.25">
      <c r="A85" s="37" t="s">
        <v>357</v>
      </c>
      <c r="B85" s="33"/>
      <c r="C85" s="37" t="s">
        <v>358</v>
      </c>
      <c r="D85" s="37" t="s">
        <v>359</v>
      </c>
      <c r="E85" s="33"/>
      <c r="F85" s="33"/>
      <c r="G85" s="33"/>
      <c r="H85" s="33"/>
    </row>
    <row r="86" spans="1:8" x14ac:dyDescent="0.25">
      <c r="A86" s="37" t="s">
        <v>360</v>
      </c>
      <c r="B86" s="33"/>
      <c r="C86" s="37" t="s">
        <v>361</v>
      </c>
      <c r="D86" s="37" t="s">
        <v>362</v>
      </c>
      <c r="E86" s="33"/>
      <c r="F86" s="33"/>
      <c r="G86" s="33"/>
      <c r="H86" s="33"/>
    </row>
    <row r="87" spans="1:8" x14ac:dyDescent="0.25">
      <c r="A87" s="37" t="s">
        <v>363</v>
      </c>
      <c r="B87" s="33"/>
      <c r="C87" s="37" t="s">
        <v>364</v>
      </c>
      <c r="D87" s="37" t="s">
        <v>365</v>
      </c>
      <c r="E87" s="33"/>
      <c r="F87" s="33"/>
      <c r="G87" s="33"/>
      <c r="H87" s="33"/>
    </row>
    <row r="88" spans="1:8" x14ac:dyDescent="0.25">
      <c r="A88" s="37" t="s">
        <v>366</v>
      </c>
      <c r="B88" s="33"/>
      <c r="C88" s="33"/>
      <c r="D88" s="37" t="s">
        <v>367</v>
      </c>
      <c r="E88" s="33"/>
      <c r="F88" s="33"/>
      <c r="G88" s="33"/>
      <c r="H88" s="33"/>
    </row>
    <row r="89" spans="1:8" x14ac:dyDescent="0.25">
      <c r="A89" s="37" t="s">
        <v>368</v>
      </c>
      <c r="B89" s="33"/>
      <c r="C89" s="33"/>
      <c r="D89" s="37" t="s">
        <v>369</v>
      </c>
      <c r="E89" s="33"/>
      <c r="F89" s="33"/>
      <c r="G89" s="33"/>
      <c r="H89" s="33"/>
    </row>
    <row r="90" spans="1:8" x14ac:dyDescent="0.25">
      <c r="A90" s="37" t="s">
        <v>370</v>
      </c>
      <c r="B90" s="33"/>
      <c r="C90" s="33"/>
      <c r="D90" s="37" t="s">
        <v>371</v>
      </c>
      <c r="E90" s="33"/>
      <c r="F90" s="33"/>
      <c r="G90" s="33"/>
      <c r="H90" s="33"/>
    </row>
    <row r="91" spans="1:8" x14ac:dyDescent="0.25">
      <c r="A91" s="37" t="s">
        <v>372</v>
      </c>
      <c r="B91" s="33"/>
      <c r="C91" s="33"/>
      <c r="D91" s="37" t="s">
        <v>373</v>
      </c>
      <c r="E91" s="33"/>
      <c r="F91" s="33"/>
      <c r="G91" s="33"/>
      <c r="H91" s="33"/>
    </row>
    <row r="92" spans="1:8" x14ac:dyDescent="0.25">
      <c r="A92" s="37" t="s">
        <v>374</v>
      </c>
      <c r="B92" s="33"/>
      <c r="C92" s="33"/>
      <c r="D92" s="37" t="s">
        <v>375</v>
      </c>
      <c r="E92" s="33"/>
      <c r="F92" s="33"/>
      <c r="G92" s="33"/>
      <c r="H92" s="33"/>
    </row>
    <row r="93" spans="1:8" x14ac:dyDescent="0.25">
      <c r="A93" s="37" t="s">
        <v>376</v>
      </c>
      <c r="B93" s="33"/>
      <c r="C93" s="33"/>
      <c r="D93" s="37" t="s">
        <v>377</v>
      </c>
      <c r="E93" s="33"/>
      <c r="F93" s="33"/>
      <c r="G93" s="33"/>
      <c r="H93" s="33"/>
    </row>
    <row r="94" spans="1:8" x14ac:dyDescent="0.25">
      <c r="A94" s="37" t="s">
        <v>378</v>
      </c>
      <c r="B94" s="33"/>
      <c r="C94" s="33"/>
      <c r="D94" s="37" t="s">
        <v>379</v>
      </c>
      <c r="E94" s="33"/>
      <c r="F94" s="33"/>
      <c r="G94" s="33"/>
      <c r="H94" s="33"/>
    </row>
    <row r="95" spans="1:8" x14ac:dyDescent="0.25">
      <c r="A95" s="37" t="s">
        <v>380</v>
      </c>
      <c r="B95" s="33"/>
      <c r="C95" s="33"/>
      <c r="D95" s="37" t="s">
        <v>381</v>
      </c>
      <c r="E95" s="33"/>
      <c r="F95" s="33"/>
      <c r="G95" s="33"/>
      <c r="H95" s="33"/>
    </row>
    <row r="96" spans="1:8" x14ac:dyDescent="0.25">
      <c r="A96" s="37" t="s">
        <v>382</v>
      </c>
      <c r="B96" s="33"/>
      <c r="C96" s="33"/>
      <c r="D96" s="37" t="s">
        <v>383</v>
      </c>
      <c r="E96" s="33"/>
      <c r="F96" s="33"/>
      <c r="G96" s="33"/>
      <c r="H96" s="33"/>
    </row>
    <row r="97" spans="1:8" x14ac:dyDescent="0.25">
      <c r="A97" s="37" t="s">
        <v>384</v>
      </c>
      <c r="B97" s="33"/>
      <c r="C97" s="33"/>
      <c r="D97" s="37" t="s">
        <v>385</v>
      </c>
      <c r="E97" s="33"/>
      <c r="F97" s="33"/>
      <c r="G97" s="33"/>
      <c r="H97" s="33"/>
    </row>
    <row r="98" spans="1:8" x14ac:dyDescent="0.25">
      <c r="A98" s="37" t="s">
        <v>386</v>
      </c>
      <c r="B98" s="33"/>
      <c r="C98" s="33"/>
      <c r="D98" s="37" t="s">
        <v>387</v>
      </c>
      <c r="E98" s="33"/>
      <c r="F98" s="33"/>
      <c r="G98" s="33"/>
      <c r="H98" s="33"/>
    </row>
    <row r="99" spans="1:8" x14ac:dyDescent="0.25">
      <c r="A99" s="37" t="s">
        <v>388</v>
      </c>
      <c r="B99" s="33"/>
      <c r="C99" s="33"/>
      <c r="D99" s="37" t="s">
        <v>389</v>
      </c>
      <c r="E99" s="33"/>
      <c r="F99" s="33"/>
      <c r="G99" s="33"/>
      <c r="H99" s="33"/>
    </row>
    <row r="100" spans="1:8" x14ac:dyDescent="0.25">
      <c r="A100" s="37" t="s">
        <v>390</v>
      </c>
      <c r="B100" s="33"/>
      <c r="C100" s="33"/>
      <c r="D100" s="37" t="s">
        <v>391</v>
      </c>
      <c r="E100" s="33"/>
      <c r="F100" s="33"/>
      <c r="G100" s="33"/>
      <c r="H100" s="33"/>
    </row>
    <row r="101" spans="1:8" x14ac:dyDescent="0.25">
      <c r="A101" s="37" t="s">
        <v>392</v>
      </c>
      <c r="B101" s="33"/>
      <c r="C101" s="33"/>
      <c r="D101" s="37" t="s">
        <v>393</v>
      </c>
      <c r="E101" s="33"/>
      <c r="F101" s="33"/>
      <c r="G101" s="33"/>
      <c r="H101" s="33"/>
    </row>
    <row r="102" spans="1:8" x14ac:dyDescent="0.25">
      <c r="A102" s="37" t="s">
        <v>394</v>
      </c>
      <c r="B102" s="33"/>
      <c r="C102" s="33"/>
      <c r="D102" s="37" t="s">
        <v>395</v>
      </c>
      <c r="E102" s="33"/>
      <c r="F102" s="33"/>
      <c r="G102" s="33"/>
      <c r="H102" s="33"/>
    </row>
    <row r="103" spans="1:8" x14ac:dyDescent="0.25">
      <c r="A103" s="37" t="s">
        <v>396</v>
      </c>
      <c r="B103" s="33"/>
      <c r="C103" s="33"/>
      <c r="D103" s="37" t="s">
        <v>397</v>
      </c>
      <c r="E103" s="33"/>
      <c r="F103" s="33"/>
      <c r="G103" s="33"/>
      <c r="H103" s="33"/>
    </row>
    <row r="104" spans="1:8" x14ac:dyDescent="0.25">
      <c r="A104" s="37" t="s">
        <v>398</v>
      </c>
      <c r="B104" s="33"/>
      <c r="C104" s="33"/>
      <c r="D104" s="37" t="s">
        <v>399</v>
      </c>
      <c r="E104" s="33"/>
      <c r="F104" s="33"/>
      <c r="G104" s="33"/>
      <c r="H104" s="33"/>
    </row>
    <row r="105" spans="1:8" x14ac:dyDescent="0.25">
      <c r="A105" s="37" t="s">
        <v>400</v>
      </c>
      <c r="B105" s="33"/>
      <c r="C105" s="33"/>
      <c r="D105" s="37" t="s">
        <v>401</v>
      </c>
      <c r="E105" s="33"/>
      <c r="F105" s="33"/>
      <c r="G105" s="33"/>
      <c r="H105" s="33"/>
    </row>
    <row r="106" spans="1:8" x14ac:dyDescent="0.25">
      <c r="A106" s="33"/>
      <c r="B106" s="33"/>
      <c r="C106" s="33"/>
      <c r="D106" s="37" t="s">
        <v>402</v>
      </c>
      <c r="E106" s="33"/>
      <c r="F106" s="33"/>
      <c r="G106" s="33"/>
      <c r="H106" s="33"/>
    </row>
    <row r="107" spans="1:8" x14ac:dyDescent="0.25">
      <c r="A107" s="33"/>
      <c r="B107" s="33"/>
      <c r="C107" s="33"/>
      <c r="D107" s="37" t="s">
        <v>403</v>
      </c>
      <c r="E107" s="33"/>
      <c r="F107" s="33"/>
      <c r="G107" s="33"/>
      <c r="H107" s="33"/>
    </row>
    <row r="108" spans="1:8" x14ac:dyDescent="0.25">
      <c r="A108" s="33"/>
      <c r="B108" s="33"/>
      <c r="C108" s="33"/>
      <c r="D108" s="37" t="s">
        <v>404</v>
      </c>
      <c r="E108" s="33"/>
      <c r="F108" s="33"/>
      <c r="G108" s="33"/>
      <c r="H108" s="33"/>
    </row>
    <row r="109" spans="1:8" x14ac:dyDescent="0.25">
      <c r="A109" s="33"/>
      <c r="B109" s="33"/>
      <c r="C109" s="33"/>
      <c r="D109" s="37" t="s">
        <v>405</v>
      </c>
      <c r="E109" s="33"/>
      <c r="F109" s="33"/>
      <c r="G109" s="33"/>
      <c r="H109" s="33"/>
    </row>
    <row r="110" spans="1:8" x14ac:dyDescent="0.25">
      <c r="A110" s="33"/>
      <c r="B110" s="33"/>
      <c r="C110" s="33"/>
      <c r="D110" s="37" t="s">
        <v>406</v>
      </c>
      <c r="E110" s="33"/>
      <c r="F110" s="33"/>
      <c r="G110" s="33"/>
      <c r="H110" s="33"/>
    </row>
    <row r="111" spans="1:8" x14ac:dyDescent="0.25">
      <c r="A111" s="33"/>
      <c r="B111" s="33"/>
      <c r="C111" s="33"/>
      <c r="D111" s="37" t="s">
        <v>407</v>
      </c>
      <c r="E111" s="33"/>
      <c r="F111" s="33"/>
      <c r="G111" s="33"/>
      <c r="H111" s="33"/>
    </row>
    <row r="112" spans="1:8" x14ac:dyDescent="0.25">
      <c r="A112" s="33"/>
      <c r="B112" s="33"/>
      <c r="C112" s="33"/>
      <c r="D112" s="37" t="s">
        <v>408</v>
      </c>
      <c r="E112" s="33"/>
      <c r="F112" s="33"/>
      <c r="G112" s="33"/>
      <c r="H112" s="33"/>
    </row>
    <row r="113" spans="1:8" x14ac:dyDescent="0.25">
      <c r="A113" s="33"/>
      <c r="B113" s="33"/>
      <c r="C113" s="33"/>
      <c r="D113" s="37" t="s">
        <v>409</v>
      </c>
      <c r="E113" s="33"/>
      <c r="F113" s="33"/>
      <c r="G113" s="33"/>
      <c r="H113" s="33"/>
    </row>
    <row r="114" spans="1:8" x14ac:dyDescent="0.25">
      <c r="A114" s="33"/>
      <c r="B114" s="33"/>
      <c r="C114" s="33"/>
      <c r="D114" s="37" t="s">
        <v>410</v>
      </c>
      <c r="E114" s="33"/>
      <c r="F114" s="33"/>
      <c r="G114" s="33"/>
      <c r="H114" s="33"/>
    </row>
    <row r="115" spans="1:8" x14ac:dyDescent="0.25">
      <c r="A115" s="33"/>
      <c r="B115" s="33"/>
      <c r="C115" s="33"/>
      <c r="D115" s="37" t="s">
        <v>411</v>
      </c>
      <c r="E115" s="33"/>
      <c r="F115" s="33"/>
      <c r="G115" s="33"/>
      <c r="H115" s="33"/>
    </row>
    <row r="116" spans="1:8" x14ac:dyDescent="0.25">
      <c r="A116" s="33"/>
      <c r="B116" s="33"/>
      <c r="C116" s="33"/>
      <c r="D116" s="37" t="s">
        <v>412</v>
      </c>
      <c r="E116" s="33"/>
      <c r="F116" s="33"/>
      <c r="G116" s="33"/>
      <c r="H116" s="33"/>
    </row>
    <row r="117" spans="1:8" x14ac:dyDescent="0.25">
      <c r="A117" s="33"/>
      <c r="B117" s="33"/>
      <c r="C117" s="33"/>
      <c r="D117" s="37" t="s">
        <v>413</v>
      </c>
      <c r="E117" s="33"/>
      <c r="F117" s="33"/>
      <c r="G117" s="33"/>
      <c r="H117" s="33"/>
    </row>
    <row r="118" spans="1:8" x14ac:dyDescent="0.25">
      <c r="A118" s="33"/>
      <c r="B118" s="33"/>
      <c r="C118" s="33"/>
      <c r="D118" s="37" t="s">
        <v>414</v>
      </c>
      <c r="E118" s="33"/>
      <c r="F118" s="33"/>
      <c r="G118" s="33"/>
      <c r="H118" s="33"/>
    </row>
    <row r="119" spans="1:8" x14ac:dyDescent="0.25">
      <c r="A119" s="33"/>
      <c r="B119" s="33"/>
      <c r="C119" s="33"/>
      <c r="D119" s="37" t="s">
        <v>415</v>
      </c>
      <c r="E119" s="33"/>
      <c r="F119" s="33"/>
      <c r="G119" s="33"/>
      <c r="H119" s="33"/>
    </row>
    <row r="120" spans="1:8" x14ac:dyDescent="0.25">
      <c r="A120" s="33"/>
      <c r="B120" s="33"/>
      <c r="C120" s="33"/>
      <c r="D120" s="37" t="s">
        <v>416</v>
      </c>
      <c r="E120" s="33"/>
      <c r="F120" s="33"/>
      <c r="G120" s="33"/>
      <c r="H120" s="33"/>
    </row>
    <row r="121" spans="1:8" x14ac:dyDescent="0.25">
      <c r="A121" s="33"/>
      <c r="B121" s="33"/>
      <c r="C121" s="33"/>
      <c r="D121" s="37" t="s">
        <v>417</v>
      </c>
      <c r="E121" s="33"/>
      <c r="F121" s="33"/>
      <c r="G121" s="33"/>
      <c r="H121" s="33"/>
    </row>
    <row r="122" spans="1:8" x14ac:dyDescent="0.25">
      <c r="A122" s="33"/>
      <c r="B122" s="33"/>
      <c r="C122" s="33"/>
      <c r="D122" s="37" t="s">
        <v>418</v>
      </c>
      <c r="E122" s="33"/>
      <c r="F122" s="33"/>
      <c r="G122" s="33"/>
      <c r="H122" s="33"/>
    </row>
    <row r="123" spans="1:8" x14ac:dyDescent="0.25">
      <c r="A123" s="33"/>
      <c r="B123" s="33"/>
      <c r="C123" s="33"/>
      <c r="D123" s="37" t="s">
        <v>419</v>
      </c>
      <c r="E123" s="33"/>
      <c r="F123" s="33"/>
      <c r="G123" s="33"/>
      <c r="H123" s="33"/>
    </row>
    <row r="124" spans="1:8" x14ac:dyDescent="0.25">
      <c r="A124" s="33"/>
      <c r="B124" s="33"/>
      <c r="C124" s="33"/>
      <c r="D124" s="37" t="s">
        <v>420</v>
      </c>
      <c r="E124" s="33"/>
      <c r="F124" s="33"/>
      <c r="G124" s="33"/>
      <c r="H124" s="33"/>
    </row>
    <row r="125" spans="1:8" x14ac:dyDescent="0.25">
      <c r="A125" s="33"/>
      <c r="B125" s="33"/>
      <c r="C125" s="33"/>
      <c r="D125" s="37" t="s">
        <v>421</v>
      </c>
      <c r="E125" s="33"/>
      <c r="F125" s="33"/>
      <c r="G125" s="33"/>
      <c r="H125" s="33"/>
    </row>
    <row r="126" spans="1:8" x14ac:dyDescent="0.25">
      <c r="A126" s="33"/>
      <c r="B126" s="33"/>
      <c r="C126" s="33"/>
      <c r="D126" s="37" t="s">
        <v>422</v>
      </c>
      <c r="E126" s="33"/>
      <c r="F126" s="33"/>
      <c r="G126" s="33"/>
      <c r="H126" s="33"/>
    </row>
    <row r="127" spans="1:8" x14ac:dyDescent="0.25">
      <c r="A127" s="33"/>
      <c r="B127" s="33"/>
      <c r="C127" s="33"/>
      <c r="D127" s="37" t="s">
        <v>423</v>
      </c>
      <c r="E127" s="33"/>
      <c r="F127" s="33"/>
      <c r="G127" s="33"/>
      <c r="H127" s="33"/>
    </row>
    <row r="128" spans="1:8" x14ac:dyDescent="0.25">
      <c r="A128" s="33"/>
      <c r="B128" s="33"/>
      <c r="C128" s="33"/>
      <c r="D128" s="37" t="s">
        <v>424</v>
      </c>
      <c r="E128" s="33"/>
      <c r="F128" s="33"/>
      <c r="G128" s="33"/>
      <c r="H128" s="33"/>
    </row>
    <row r="129" spans="1:8" x14ac:dyDescent="0.25">
      <c r="A129" s="33"/>
      <c r="B129" s="33"/>
      <c r="C129" s="33"/>
      <c r="D129" s="37" t="s">
        <v>425</v>
      </c>
      <c r="E129" s="33"/>
      <c r="F129" s="33"/>
      <c r="G129" s="33"/>
      <c r="H129" s="33"/>
    </row>
    <row r="130" spans="1:8" x14ac:dyDescent="0.25">
      <c r="A130" s="33"/>
      <c r="B130" s="33"/>
      <c r="C130" s="33"/>
      <c r="D130" s="37" t="s">
        <v>426</v>
      </c>
      <c r="E130" s="33"/>
      <c r="F130" s="33"/>
      <c r="G130" s="33"/>
      <c r="H130" s="33"/>
    </row>
    <row r="131" spans="1:8" x14ac:dyDescent="0.25">
      <c r="A131" s="33"/>
      <c r="B131" s="33"/>
      <c r="C131" s="33"/>
      <c r="D131" s="37" t="s">
        <v>427</v>
      </c>
      <c r="E131" s="33"/>
      <c r="F131" s="33"/>
      <c r="G131" s="33"/>
      <c r="H131" s="33"/>
    </row>
    <row r="132" spans="1:8" x14ac:dyDescent="0.25">
      <c r="A132" s="33"/>
      <c r="B132" s="33"/>
      <c r="C132" s="33"/>
      <c r="D132" s="37" t="s">
        <v>428</v>
      </c>
      <c r="E132" s="33"/>
      <c r="F132" s="33"/>
      <c r="G132" s="33"/>
      <c r="H132" s="33"/>
    </row>
    <row r="133" spans="1:8" x14ac:dyDescent="0.25">
      <c r="A133" s="33"/>
      <c r="B133" s="33"/>
      <c r="C133" s="33"/>
      <c r="D133" s="37" t="s">
        <v>429</v>
      </c>
      <c r="E133" s="33"/>
      <c r="F133" s="33"/>
      <c r="G133" s="33"/>
      <c r="H133" s="33"/>
    </row>
    <row r="134" spans="1:8" x14ac:dyDescent="0.25">
      <c r="A134" s="33"/>
      <c r="B134" s="33"/>
      <c r="C134" s="33"/>
      <c r="D134" s="37" t="s">
        <v>430</v>
      </c>
      <c r="E134" s="33"/>
      <c r="F134" s="33"/>
      <c r="G134" s="33"/>
      <c r="H134" s="33"/>
    </row>
    <row r="135" spans="1:8" x14ac:dyDescent="0.25">
      <c r="A135" s="33"/>
      <c r="B135" s="33"/>
      <c r="C135" s="33"/>
      <c r="D135" s="37" t="s">
        <v>431</v>
      </c>
      <c r="E135" s="33"/>
      <c r="F135" s="33"/>
      <c r="G135" s="33"/>
      <c r="H135" s="33"/>
    </row>
    <row r="136" spans="1:8" x14ac:dyDescent="0.25">
      <c r="A136" s="33"/>
      <c r="B136" s="33"/>
      <c r="C136" s="33"/>
      <c r="D136" s="33"/>
      <c r="E136" s="33"/>
      <c r="F136" s="33"/>
      <c r="G136" s="33"/>
      <c r="H136" s="33"/>
    </row>
  </sheetData>
  <sheetProtection selectLockedCells="1" selectUnlockedCells="1"/>
  <customSheetViews>
    <customSheetView guid="{636A49D7-19C9-4C11-8EF0-9B9EA3BA3007}" state="hidden">
      <selection activeCell="B1" sqref="B1"/>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7"/>
  <sheetViews>
    <sheetView workbookViewId="0">
      <selection activeCell="C26" sqref="C26"/>
    </sheetView>
  </sheetViews>
  <sheetFormatPr defaultRowHeight="15" x14ac:dyDescent="0.25"/>
  <cols>
    <col min="1" max="1" width="29.7109375" customWidth="1"/>
    <col min="2" max="2" width="9.7109375" style="4" customWidth="1"/>
    <col min="4" max="4" width="9.140625" style="4"/>
    <col min="12" max="12" width="9.140625" style="15"/>
  </cols>
  <sheetData>
    <row r="1" spans="1:7" customFormat="1" ht="15.75" thickBot="1" x14ac:dyDescent="0.3">
      <c r="B1" s="4"/>
      <c r="D1" s="4"/>
    </row>
    <row r="2" spans="1:7" customFormat="1" x14ac:dyDescent="0.25">
      <c r="A2" s="186" t="s">
        <v>36</v>
      </c>
      <c r="B2" s="188" t="s">
        <v>37</v>
      </c>
      <c r="C2" s="188"/>
      <c r="D2" s="188"/>
      <c r="E2" s="188"/>
      <c r="F2" s="188"/>
      <c r="G2" s="189"/>
    </row>
    <row r="3" spans="1:7" customFormat="1" x14ac:dyDescent="0.25">
      <c r="A3" s="187"/>
      <c r="B3" s="5" t="s">
        <v>0</v>
      </c>
      <c r="C3" s="6" t="s">
        <v>1</v>
      </c>
      <c r="D3" s="5" t="s">
        <v>2</v>
      </c>
      <c r="E3" s="6" t="s">
        <v>3</v>
      </c>
      <c r="F3" s="5" t="s">
        <v>4</v>
      </c>
      <c r="G3" s="7" t="s">
        <v>5</v>
      </c>
    </row>
    <row r="4" spans="1:7" customFormat="1" ht="45" x14ac:dyDescent="0.25">
      <c r="A4" s="8" t="s">
        <v>38</v>
      </c>
      <c r="B4" s="9">
        <v>275</v>
      </c>
      <c r="C4" s="10">
        <v>344</v>
      </c>
      <c r="D4" s="9">
        <v>480</v>
      </c>
      <c r="E4" s="10">
        <v>344</v>
      </c>
      <c r="F4" s="10">
        <v>984</v>
      </c>
      <c r="G4" s="11">
        <v>0</v>
      </c>
    </row>
    <row r="5" spans="1:7" customFormat="1" ht="45" x14ac:dyDescent="0.25">
      <c r="A5" s="8" t="s">
        <v>39</v>
      </c>
      <c r="B5" s="9">
        <v>480</v>
      </c>
      <c r="C5" s="10">
        <v>635</v>
      </c>
      <c r="D5" s="9">
        <v>984</v>
      </c>
      <c r="E5" s="10">
        <v>635</v>
      </c>
      <c r="F5" s="10">
        <v>1930</v>
      </c>
      <c r="G5" s="11">
        <v>0</v>
      </c>
    </row>
    <row r="6" spans="1:7" customFormat="1" ht="30" x14ac:dyDescent="0.25">
      <c r="A6" s="8" t="s">
        <v>40</v>
      </c>
      <c r="B6" s="9">
        <v>635</v>
      </c>
      <c r="C6" s="10">
        <v>635</v>
      </c>
      <c r="D6" s="10">
        <v>635</v>
      </c>
      <c r="E6" s="10">
        <v>635</v>
      </c>
      <c r="F6" s="10">
        <v>635</v>
      </c>
      <c r="G6" s="10">
        <v>635</v>
      </c>
    </row>
    <row r="7" spans="1:7" customFormat="1" ht="30.75" thickBot="1" x14ac:dyDescent="0.3">
      <c r="A7" s="12" t="s">
        <v>41</v>
      </c>
      <c r="B7" s="13">
        <v>984</v>
      </c>
      <c r="C7" s="14">
        <v>984</v>
      </c>
      <c r="D7" s="14">
        <v>984</v>
      </c>
      <c r="E7" s="14">
        <v>984</v>
      </c>
      <c r="F7" s="14">
        <v>984</v>
      </c>
      <c r="G7" s="14">
        <v>984</v>
      </c>
    </row>
  </sheetData>
  <customSheetViews>
    <customSheetView guid="{636A49D7-19C9-4C11-8EF0-9B9EA3BA3007}" state="hidden">
      <selection activeCell="C26" sqref="C26"/>
      <pageMargins left="0.7" right="0.7" top="0.75" bottom="0.75" header="0.3" footer="0.3"/>
    </customSheetView>
  </customSheetViews>
  <mergeCells count="2">
    <mergeCell ref="A2:A3"/>
    <mergeCell ref="B2:G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workbookViewId="0">
      <selection activeCell="A2" sqref="A2:G7"/>
    </sheetView>
  </sheetViews>
  <sheetFormatPr defaultRowHeight="15" x14ac:dyDescent="0.25"/>
  <cols>
    <col min="1" max="1" width="29.7109375" style="18" customWidth="1"/>
    <col min="2" max="2" width="9.7109375" style="4" customWidth="1"/>
    <col min="3" max="3" width="9.140625" style="18"/>
    <col min="4" max="4" width="9.140625" style="4"/>
    <col min="5" max="11" width="9.140625" style="18"/>
    <col min="12" max="12" width="9.140625" style="15"/>
    <col min="13" max="16384" width="9.140625" style="18"/>
  </cols>
  <sheetData>
    <row r="1" spans="1:7" s="18" customFormat="1" ht="15.75" thickBot="1" x14ac:dyDescent="0.3">
      <c r="B1" s="4"/>
      <c r="D1" s="4"/>
    </row>
    <row r="2" spans="1:7" s="18" customFormat="1" x14ac:dyDescent="0.25">
      <c r="A2" s="186" t="s">
        <v>36</v>
      </c>
      <c r="B2" s="188" t="s">
        <v>37</v>
      </c>
      <c r="C2" s="188"/>
      <c r="D2" s="188"/>
      <c r="E2" s="188"/>
      <c r="F2" s="188"/>
      <c r="G2" s="189"/>
    </row>
    <row r="3" spans="1:7" s="18" customFormat="1" x14ac:dyDescent="0.25">
      <c r="A3" s="187"/>
      <c r="B3" s="5" t="s">
        <v>0</v>
      </c>
      <c r="C3" s="6" t="s">
        <v>1</v>
      </c>
      <c r="D3" s="5" t="s">
        <v>2</v>
      </c>
      <c r="E3" s="6" t="s">
        <v>3</v>
      </c>
      <c r="F3" s="5" t="s">
        <v>4</v>
      </c>
      <c r="G3" s="7" t="s">
        <v>5</v>
      </c>
    </row>
    <row r="4" spans="1:7" s="18" customFormat="1" ht="45" x14ac:dyDescent="0.25">
      <c r="A4" s="8" t="s">
        <v>38</v>
      </c>
      <c r="B4" s="9" t="s">
        <v>447</v>
      </c>
      <c r="C4" s="10" t="s">
        <v>448</v>
      </c>
      <c r="D4" s="9" t="s">
        <v>449</v>
      </c>
      <c r="E4" s="10" t="s">
        <v>450</v>
      </c>
      <c r="F4" s="10" t="s">
        <v>451</v>
      </c>
      <c r="G4" s="11" t="s">
        <v>452</v>
      </c>
    </row>
    <row r="5" spans="1:7" s="18" customFormat="1" ht="45" x14ac:dyDescent="0.25">
      <c r="A5" s="8" t="s">
        <v>39</v>
      </c>
      <c r="B5" s="9" t="s">
        <v>459</v>
      </c>
      <c r="C5" s="10" t="s">
        <v>460</v>
      </c>
      <c r="D5" s="9" t="s">
        <v>461</v>
      </c>
      <c r="E5" s="10" t="s">
        <v>462</v>
      </c>
      <c r="F5" s="10" t="s">
        <v>456</v>
      </c>
      <c r="G5" s="11" t="s">
        <v>453</v>
      </c>
    </row>
    <row r="6" spans="1:7" s="18" customFormat="1" ht="30" x14ac:dyDescent="0.25">
      <c r="A6" s="8" t="s">
        <v>40</v>
      </c>
      <c r="B6" s="9" t="s">
        <v>463</v>
      </c>
      <c r="C6" s="10" t="s">
        <v>464</v>
      </c>
      <c r="D6" s="9" t="s">
        <v>465</v>
      </c>
      <c r="E6" s="10" t="s">
        <v>466</v>
      </c>
      <c r="F6" s="10" t="s">
        <v>457</v>
      </c>
      <c r="G6" s="11" t="s">
        <v>454</v>
      </c>
    </row>
    <row r="7" spans="1:7" s="18" customFormat="1" ht="30.75" thickBot="1" x14ac:dyDescent="0.3">
      <c r="A7" s="12" t="s">
        <v>41</v>
      </c>
      <c r="B7" s="13" t="s">
        <v>467</v>
      </c>
      <c r="C7" s="14" t="s">
        <v>468</v>
      </c>
      <c r="D7" s="13" t="s">
        <v>469</v>
      </c>
      <c r="E7" s="14" t="s">
        <v>470</v>
      </c>
      <c r="F7" s="14" t="s">
        <v>458</v>
      </c>
      <c r="G7" s="105" t="s">
        <v>455</v>
      </c>
    </row>
  </sheetData>
  <customSheetViews>
    <customSheetView guid="{636A49D7-19C9-4C11-8EF0-9B9EA3BA3007}" state="hidden">
      <selection activeCell="A2" sqref="A2:G7"/>
      <pageMargins left="0.7" right="0.7" top="0.75" bottom="0.75" header="0.3" footer="0.3"/>
      <pageSetup paperSize="9" orientation="portrait" r:id="rId1"/>
    </customSheetView>
  </customSheetViews>
  <mergeCells count="2">
    <mergeCell ref="A2:A3"/>
    <mergeCell ref="B2:G2"/>
  </mergeCell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11</vt:i4>
      </vt:variant>
    </vt:vector>
  </HeadingPairs>
  <TitlesOfParts>
    <vt:vector size="16" baseType="lpstr">
      <vt:lpstr>Dati</vt:lpstr>
      <vt:lpstr>Tabella riepilogativa</vt:lpstr>
      <vt:lpstr>Elenchi</vt:lpstr>
      <vt:lpstr>Coefficenti</vt:lpstr>
      <vt:lpstr>Foglio1</vt:lpstr>
      <vt:lpstr>Dati!Area_stampa</vt:lpstr>
      <vt:lpstr>Frosinone</vt:lpstr>
      <vt:lpstr>Latina</vt:lpstr>
      <vt:lpstr>piano_aziendale</vt:lpstr>
      <vt:lpstr>progettazione</vt:lpstr>
      <vt:lpstr>Progettazione1</vt:lpstr>
      <vt:lpstr>Progettazione2</vt:lpstr>
      <vt:lpstr>Provincia</vt:lpstr>
      <vt:lpstr>Rieti</vt:lpstr>
      <vt:lpstr>Roma</vt:lpstr>
      <vt:lpstr>Viterbo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coord-prog-comunitar</dc:creator>
  <cp:lastModifiedBy>Alessia Bartolucci</cp:lastModifiedBy>
  <cp:lastPrinted>2016-05-19T13:04:07Z</cp:lastPrinted>
  <dcterms:created xsi:type="dcterms:W3CDTF">2016-04-14T09:28:01Z</dcterms:created>
  <dcterms:modified xsi:type="dcterms:W3CDTF">2016-06-30T08:42:58Z</dcterms:modified>
</cp:coreProperties>
</file>