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workbookProtection workbookPassword="BD5C" lockStructure="1"/>
  <bookViews>
    <workbookView xWindow="1170" yWindow="1170" windowWidth="15375" windowHeight="7875"/>
  </bookViews>
  <sheets>
    <sheet name="Rilevaz. Tirocini Disabili 2017" sheetId="1" r:id="rId1"/>
    <sheet name="Elenco" sheetId="4" state="hidden" r:id="rId2"/>
  </sheets>
  <definedNames>
    <definedName name="_xlnm._FilterDatabase" localSheetId="1" hidden="1">Elenco!$B$1:$J$120</definedName>
  </definedNames>
  <calcPr calcId="162913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0" i="4" l="1"/>
  <c r="D120" i="4" s="1"/>
  <c r="C119" i="4"/>
  <c r="D119" i="4" s="1"/>
  <c r="C118" i="4"/>
  <c r="D118" i="4" s="1"/>
  <c r="C117" i="4"/>
  <c r="D117" i="4" s="1"/>
  <c r="C116" i="4"/>
  <c r="D116" i="4" s="1"/>
  <c r="C115" i="4"/>
  <c r="D115" i="4" s="1"/>
  <c r="C114" i="4"/>
  <c r="D114" i="4" s="1"/>
  <c r="C113" i="4"/>
  <c r="D113" i="4" s="1"/>
  <c r="C112" i="4"/>
  <c r="D112" i="4" s="1"/>
  <c r="C111" i="4"/>
  <c r="D111" i="4" s="1"/>
  <c r="C110" i="4"/>
  <c r="D110" i="4" s="1"/>
  <c r="C109" i="4"/>
  <c r="D109" i="4" s="1"/>
  <c r="C108" i="4"/>
  <c r="D108" i="4" s="1"/>
  <c r="C107" i="4"/>
  <c r="D107" i="4" s="1"/>
  <c r="C106" i="4"/>
  <c r="D106" i="4" s="1"/>
  <c r="C105" i="4"/>
  <c r="D105" i="4" s="1"/>
  <c r="C104" i="4"/>
  <c r="D104" i="4" s="1"/>
  <c r="C103" i="4"/>
  <c r="D103" i="4" s="1"/>
  <c r="C102" i="4"/>
  <c r="D102" i="4" s="1"/>
  <c r="C101" i="4"/>
  <c r="D101" i="4" s="1"/>
  <c r="C100" i="4"/>
  <c r="D100" i="4" s="1"/>
  <c r="C99" i="4"/>
  <c r="D99" i="4" s="1"/>
  <c r="C98" i="4"/>
  <c r="D98" i="4" s="1"/>
  <c r="C97" i="4"/>
  <c r="D97" i="4" s="1"/>
  <c r="C96" i="4"/>
  <c r="D96" i="4" s="1"/>
  <c r="C95" i="4"/>
  <c r="D95" i="4" s="1"/>
  <c r="C94" i="4"/>
  <c r="D94" i="4" s="1"/>
  <c r="C93" i="4"/>
  <c r="D93" i="4" s="1"/>
  <c r="C92" i="4"/>
  <c r="D92" i="4" s="1"/>
  <c r="C91" i="4"/>
  <c r="D91" i="4" s="1"/>
  <c r="C90" i="4"/>
  <c r="D90" i="4" s="1"/>
  <c r="C89" i="4"/>
  <c r="D89" i="4" s="1"/>
  <c r="C88" i="4"/>
  <c r="D88" i="4" s="1"/>
  <c r="C87" i="4"/>
  <c r="D87" i="4" s="1"/>
  <c r="C86" i="4"/>
  <c r="D86" i="4" s="1"/>
  <c r="C85" i="4"/>
  <c r="D85" i="4" s="1"/>
  <c r="C84" i="4"/>
  <c r="D84" i="4" s="1"/>
  <c r="C83" i="4"/>
  <c r="D83" i="4" s="1"/>
  <c r="C82" i="4"/>
  <c r="D82" i="4" s="1"/>
  <c r="C81" i="4"/>
  <c r="D81" i="4" s="1"/>
  <c r="C80" i="4"/>
  <c r="D80" i="4" s="1"/>
  <c r="C79" i="4"/>
  <c r="D79" i="4" s="1"/>
  <c r="C78" i="4"/>
  <c r="D78" i="4" s="1"/>
  <c r="C77" i="4"/>
  <c r="D77" i="4" s="1"/>
  <c r="C76" i="4"/>
  <c r="D76" i="4" s="1"/>
  <c r="C75" i="4"/>
  <c r="D75" i="4" s="1"/>
  <c r="C74" i="4"/>
  <c r="D74" i="4" s="1"/>
  <c r="C73" i="4"/>
  <c r="D73" i="4" s="1"/>
  <c r="C72" i="4"/>
  <c r="D72" i="4" s="1"/>
  <c r="C71" i="4"/>
  <c r="D71" i="4" s="1"/>
  <c r="C70" i="4"/>
  <c r="D70" i="4" s="1"/>
  <c r="C69" i="4"/>
  <c r="D69" i="4" s="1"/>
  <c r="C68" i="4"/>
  <c r="D68" i="4" s="1"/>
  <c r="C67" i="4"/>
  <c r="D67" i="4" s="1"/>
  <c r="C66" i="4"/>
  <c r="D66" i="4" s="1"/>
  <c r="C65" i="4"/>
  <c r="D65" i="4" s="1"/>
  <c r="C64" i="4"/>
  <c r="D64" i="4" s="1"/>
  <c r="C63" i="4"/>
  <c r="D63" i="4" s="1"/>
  <c r="C62" i="4"/>
  <c r="D62" i="4" s="1"/>
  <c r="C61" i="4"/>
  <c r="D61" i="4" s="1"/>
  <c r="C60" i="4"/>
  <c r="D60" i="4" s="1"/>
  <c r="C59" i="4"/>
  <c r="D59" i="4" s="1"/>
  <c r="C58" i="4"/>
  <c r="D58" i="4" s="1"/>
  <c r="C57" i="4"/>
  <c r="D57" i="4" s="1"/>
  <c r="C56" i="4"/>
  <c r="D56" i="4" s="1"/>
  <c r="C55" i="4"/>
  <c r="D55" i="4" s="1"/>
  <c r="C54" i="4"/>
  <c r="D54" i="4" s="1"/>
  <c r="C53" i="4"/>
  <c r="D53" i="4" s="1"/>
  <c r="C52" i="4"/>
  <c r="D52" i="4" s="1"/>
  <c r="C51" i="4"/>
  <c r="D51" i="4" s="1"/>
  <c r="C50" i="4"/>
  <c r="D50" i="4" s="1"/>
  <c r="C49" i="4"/>
  <c r="D49" i="4" s="1"/>
  <c r="C48" i="4"/>
  <c r="D48" i="4" s="1"/>
  <c r="C47" i="4"/>
  <c r="D47" i="4" s="1"/>
  <c r="C46" i="4"/>
  <c r="D46" i="4" s="1"/>
  <c r="C45" i="4"/>
  <c r="D45" i="4" s="1"/>
  <c r="C44" i="4"/>
  <c r="D44" i="4" s="1"/>
  <c r="C43" i="4"/>
  <c r="D43" i="4" s="1"/>
  <c r="C42" i="4"/>
  <c r="D42" i="4" s="1"/>
  <c r="C41" i="4"/>
  <c r="D41" i="4" s="1"/>
  <c r="C40" i="4"/>
  <c r="D40" i="4" s="1"/>
  <c r="C39" i="4"/>
  <c r="D39" i="4" s="1"/>
  <c r="C38" i="4"/>
  <c r="D38" i="4" s="1"/>
  <c r="C37" i="4"/>
  <c r="D37" i="4" s="1"/>
  <c r="C36" i="4"/>
  <c r="D36" i="4" s="1"/>
  <c r="C35" i="4"/>
  <c r="D35" i="4" s="1"/>
  <c r="C34" i="4"/>
  <c r="D34" i="4" s="1"/>
  <c r="C33" i="4"/>
  <c r="D33" i="4" s="1"/>
  <c r="C32" i="4"/>
  <c r="D32" i="4" s="1"/>
  <c r="C31" i="4"/>
  <c r="D31" i="4" s="1"/>
  <c r="C30" i="4"/>
  <c r="D30" i="4" s="1"/>
  <c r="C29" i="4"/>
  <c r="D29" i="4" s="1"/>
  <c r="C28" i="4"/>
  <c r="D28" i="4" s="1"/>
  <c r="C27" i="4"/>
  <c r="D27" i="4" s="1"/>
  <c r="C26" i="4"/>
  <c r="D26" i="4" s="1"/>
  <c r="C25" i="4"/>
  <c r="D25" i="4" s="1"/>
  <c r="C24" i="4"/>
  <c r="D24" i="4" s="1"/>
  <c r="C23" i="4"/>
  <c r="D23" i="4" s="1"/>
  <c r="C22" i="4"/>
  <c r="D22" i="4" s="1"/>
  <c r="C21" i="4"/>
  <c r="D21" i="4" s="1"/>
  <c r="C20" i="4"/>
  <c r="D20" i="4" s="1"/>
  <c r="C19" i="4"/>
  <c r="D19" i="4" s="1"/>
  <c r="C18" i="4"/>
  <c r="D18" i="4" s="1"/>
  <c r="C17" i="4"/>
  <c r="D17" i="4" s="1"/>
  <c r="C16" i="4"/>
  <c r="D16" i="4" s="1"/>
  <c r="C15" i="4"/>
  <c r="D15" i="4" s="1"/>
  <c r="C14" i="4"/>
  <c r="D14" i="4" s="1"/>
  <c r="C13" i="4"/>
  <c r="D13" i="4" s="1"/>
  <c r="C12" i="4"/>
  <c r="D12" i="4" s="1"/>
  <c r="C11" i="4"/>
  <c r="D11" i="4" s="1"/>
  <c r="C10" i="4"/>
  <c r="D10" i="4" s="1"/>
  <c r="C9" i="4"/>
  <c r="D9" i="4" s="1"/>
  <c r="C8" i="4"/>
  <c r="D8" i="4" s="1"/>
  <c r="C7" i="4"/>
  <c r="D7" i="4" s="1"/>
  <c r="C6" i="4"/>
  <c r="D6" i="4" s="1"/>
  <c r="C5" i="4"/>
  <c r="D5" i="4" s="1"/>
  <c r="AA4" i="4"/>
  <c r="Z4" i="4"/>
  <c r="Y4" i="4"/>
  <c r="X4" i="4"/>
  <c r="W4" i="4"/>
  <c r="V4" i="4"/>
  <c r="U4" i="4"/>
  <c r="T4" i="4"/>
  <c r="S4" i="4"/>
  <c r="R4" i="4"/>
  <c r="Q4" i="4"/>
  <c r="P4" i="4"/>
  <c r="O4" i="4"/>
  <c r="C4" i="4"/>
  <c r="D4" i="4" s="1"/>
  <c r="C10" i="1" s="1"/>
  <c r="D3" i="4"/>
  <c r="C3" i="4"/>
  <c r="C2" i="4"/>
  <c r="D2" i="4" s="1"/>
  <c r="F11" i="1"/>
  <c r="G10" i="1"/>
  <c r="L9" i="1"/>
  <c r="D9" i="1"/>
  <c r="N8" i="1"/>
  <c r="M8" i="1"/>
  <c r="L8" i="1"/>
  <c r="K8" i="1"/>
  <c r="J8" i="1"/>
  <c r="I8" i="1"/>
  <c r="H8" i="1"/>
  <c r="G8" i="1"/>
  <c r="F8" i="1"/>
  <c r="E8" i="1"/>
  <c r="D8" i="1"/>
  <c r="C8" i="1"/>
  <c r="B8" i="1"/>
  <c r="C9" i="1" l="1"/>
  <c r="G9" i="1"/>
  <c r="K9" i="1"/>
  <c r="H9" i="1"/>
  <c r="K10" i="1"/>
  <c r="E11" i="1"/>
  <c r="I11" i="1"/>
  <c r="M11" i="1"/>
  <c r="N10" i="1"/>
  <c r="J10" i="1"/>
  <c r="F10" i="1"/>
  <c r="B10" i="1"/>
  <c r="L11" i="1"/>
  <c r="D11" i="1"/>
  <c r="M10" i="1"/>
  <c r="I10" i="1"/>
  <c r="E10" i="1"/>
  <c r="J9" i="1"/>
  <c r="B9" i="1"/>
  <c r="L10" i="1"/>
  <c r="H10" i="1"/>
  <c r="M9" i="1"/>
  <c r="I9" i="1"/>
  <c r="J11" i="1"/>
  <c r="H11" i="1"/>
  <c r="N9" i="1"/>
  <c r="F9" i="1"/>
  <c r="D10" i="1"/>
  <c r="E9" i="1"/>
  <c r="N11" i="1"/>
  <c r="B11" i="1"/>
  <c r="C11" i="1"/>
  <c r="G11" i="1"/>
  <c r="K11" i="1"/>
</calcChain>
</file>

<file path=xl/sharedStrings.xml><?xml version="1.0" encoding="utf-8"?>
<sst xmlns="http://schemas.openxmlformats.org/spreadsheetml/2006/main" count="656" uniqueCount="298">
  <si>
    <t>Progetto</t>
  </si>
  <si>
    <t>Codice locale</t>
  </si>
  <si>
    <t>Importo ammesso</t>
  </si>
  <si>
    <t>Stato progetto</t>
  </si>
  <si>
    <t>N. Tirocini approvati</t>
  </si>
  <si>
    <t>di cui conclusi</t>
  </si>
  <si>
    <t>di cui in corso</t>
  </si>
  <si>
    <t>di cui sospesi in attesa riavvio</t>
  </si>
  <si>
    <t>di cui interrotti</t>
  </si>
  <si>
    <t>di cui non avviati</t>
  </si>
  <si>
    <t>ENTE</t>
  </si>
  <si>
    <t>Dati di contatto</t>
  </si>
  <si>
    <t>Persona da contattare</t>
  </si>
  <si>
    <t>Telefono</t>
  </si>
  <si>
    <t>email</t>
  </si>
  <si>
    <t>In attesa di inviare richiesta rimodulazione</t>
  </si>
  <si>
    <t>Stato tirocini sospesi</t>
  </si>
  <si>
    <t>Beneficiario</t>
  </si>
  <si>
    <t>Codice locale pr att</t>
  </si>
  <si>
    <t>Titolo progetto</t>
  </si>
  <si>
    <t>Stato avanzamento procedurale</t>
  </si>
  <si>
    <t>Costo ammesso</t>
  </si>
  <si>
    <t>Pag av validati</t>
  </si>
  <si>
    <t>EuroConsulting S.r.l.</t>
  </si>
  <si>
    <t>17018A</t>
  </si>
  <si>
    <t>17018AP000000001</t>
  </si>
  <si>
    <t>EUROCONSULTINGSRL01</t>
  </si>
  <si>
    <t>In Corso di esecuzione</t>
  </si>
  <si>
    <t>17018AP000000002</t>
  </si>
  <si>
    <t>EUROCONSULTINGSRL02</t>
  </si>
  <si>
    <t>17018AP000000003</t>
  </si>
  <si>
    <t>EUROCONSULTINGSRL03</t>
  </si>
  <si>
    <t>17018AP000000004</t>
  </si>
  <si>
    <t>EUROCONSULTINGSRL04</t>
  </si>
  <si>
    <t>SAIP Formazione srl</t>
  </si>
  <si>
    <t>17018AP000000005</t>
  </si>
  <si>
    <t>ORIENTARE PER INCLUDERE - SAIP Formazione srl - Progetto n. 1</t>
  </si>
  <si>
    <t>Ce.S.F.Or. Centro Studi Formazione Orientamento</t>
  </si>
  <si>
    <t>17018AP000000006</t>
  </si>
  <si>
    <t>Ce.S.F.Or. 1</t>
  </si>
  <si>
    <t>17018AP000000009</t>
  </si>
  <si>
    <t>Ce.S.F.Or. 2</t>
  </si>
  <si>
    <t>PER FORMARE SRL IMPRESA SOCIALE</t>
  </si>
  <si>
    <t>17018AP000000012</t>
  </si>
  <si>
    <t>PER FORMARE SRL IMPRESA SOCIALE N. 1</t>
  </si>
  <si>
    <t>17018AP000000013</t>
  </si>
  <si>
    <t>Ce.S.F.Or. 3</t>
  </si>
  <si>
    <t>CENTRO EUROPEO DI STUDI MANAGERIALI</t>
  </si>
  <si>
    <t>17018AP000000014</t>
  </si>
  <si>
    <t>CENTRO EUROPEO DI STUDI MANAGERIALI - FAVOLA: favorire l'orientamento lavorativo</t>
  </si>
  <si>
    <t>17018AP000000017</t>
  </si>
  <si>
    <t>Ce.S.F.Or. 4</t>
  </si>
  <si>
    <t>Il Pungiglione Società Cooperativa Sociale onlus</t>
  </si>
  <si>
    <t>17018AP000000018</t>
  </si>
  <si>
    <t>Il Pungiglione Società Cooperativa Sociale onlus - Work in progress</t>
  </si>
  <si>
    <t>17018AP000000019</t>
  </si>
  <si>
    <t>CENTRO EUROPEO DI STUDI MANAGERIALI - INCLUSION</t>
  </si>
  <si>
    <t>D.M.D. ITALIA S.R.L.</t>
  </si>
  <si>
    <t>17018AP000000020</t>
  </si>
  <si>
    <t>DIVERSITÀ E INCLUSIONE – Integrazione Lavorativa Attraverso Tirocini Extra - Curriculari - D.M.D. Italia S.r.l. - Edizione 1</t>
  </si>
  <si>
    <t>17018AP000000021</t>
  </si>
  <si>
    <t>DIVERSITÀ E INCLUSIONE – Integrazione Lavorativa Attraverso Tirocini Extra - Curriculari - D.M.D. Italia S.r.l. Edizione 2</t>
  </si>
  <si>
    <t>17018AP000000022</t>
  </si>
  <si>
    <t>DIVERSITÀ E INCLUSIONE – Integrazione Lavorativa Attraverso Tirocini Extra - Curriculari - D.M.D. Italia S.r.l. - Edizione 3</t>
  </si>
  <si>
    <t>17018AP000000023</t>
  </si>
  <si>
    <t>PER FORMARE SRL IMPRESA SOCIALE N. 2</t>
  </si>
  <si>
    <t>17018AP000000024</t>
  </si>
  <si>
    <t>Ce.S.F.Or. 5</t>
  </si>
  <si>
    <t>E.N.AD.I.L. Ente Nazionale Addestramento Istruzione dei Lavoratori</t>
  </si>
  <si>
    <t>17018AP000000025</t>
  </si>
  <si>
    <t>ENADIL 01</t>
  </si>
  <si>
    <t>17018AP000000026</t>
  </si>
  <si>
    <t>Ce.S.F.Or. 6</t>
  </si>
  <si>
    <t>EYES SRL</t>
  </si>
  <si>
    <t>17018AP000000027</t>
  </si>
  <si>
    <t>EYES - TIROCINI PER PERSONE CON DISABILITA'</t>
  </si>
  <si>
    <t>Sapienza srl</t>
  </si>
  <si>
    <t>17018AP000000028</t>
  </si>
  <si>
    <t xml:space="preserve">SAPIENZA SRL - ABILMENTE 1.A – </t>
  </si>
  <si>
    <t>17018AP000000029</t>
  </si>
  <si>
    <t>ABILMENTE 2.B – Integrazione Lavorativa di Persone Disabili Attraverso Esperienze Sul Campo</t>
  </si>
  <si>
    <t>17018AP000000030</t>
  </si>
  <si>
    <t>Il Pungiglione Società Cooperativa Sociale onlus - WORK IN PROGRESS 1</t>
  </si>
  <si>
    <t>17018AP000000031</t>
  </si>
  <si>
    <t>CENTRO EUROPEO DI STUDI MANAGERIAL - INT.E.SA: Integrazione Sensibilizzazione in Azienda</t>
  </si>
  <si>
    <t>17018AP000000033</t>
  </si>
  <si>
    <t>Ce.S.F.Or. 7</t>
  </si>
  <si>
    <t>17018AP000000035</t>
  </si>
  <si>
    <t>Titolo: DIVERSITÀ E INCLUSIONE – Integrazione Lavorativa Attraverso Tirocini Extra - Curriculari - D.M.D. Italia S.r.l. - Edizione 5</t>
  </si>
  <si>
    <t>17018AP000000036</t>
  </si>
  <si>
    <t>DIVERSITÀ E INCLUSIONE – Integrazione Lavorativa Attraverso Tirocini Extra - Curriculari - D.M.D. Italia S.r.l. - Edizione 4</t>
  </si>
  <si>
    <t>17018AP000000037</t>
  </si>
  <si>
    <t>Il Pungiglione Società Cooperativa Sociale onlus - Work in progress 2</t>
  </si>
  <si>
    <t>17018AP000000038</t>
  </si>
  <si>
    <t>CENTRO EUROPEO DI STUDI MANAGERIAL -RIGHT TO WORK</t>
  </si>
  <si>
    <t>GESFOR S.R.L.</t>
  </si>
  <si>
    <t>17018AP000000039</t>
  </si>
  <si>
    <t>Gesfor s.r.l. n. 1</t>
  </si>
  <si>
    <t>17018AP000000040</t>
  </si>
  <si>
    <t>ENADIL 02</t>
  </si>
  <si>
    <t>17018AP000000043</t>
  </si>
  <si>
    <t>Il Pungiglione Società Cooperativa Sociale onlus - Work in Progress 3</t>
  </si>
  <si>
    <t>17018AP000000044</t>
  </si>
  <si>
    <t>Ce.S.F.Or. 8</t>
  </si>
  <si>
    <t>17018AP000000045</t>
  </si>
  <si>
    <t>Gesfor s.r.l. n. 2</t>
  </si>
  <si>
    <t>Consorzio Platone Società Cooperativa Sociale ONLUS</t>
  </si>
  <si>
    <t>17018AP000000047</t>
  </si>
  <si>
    <t>CONSORZIO PLATONE 04</t>
  </si>
  <si>
    <t>17018AP000000048</t>
  </si>
  <si>
    <t>CENTRO EUROPEO DI STUDI MANAGERIALI - VA.L.E: VALORIZZARE LE ESPERIENZE</t>
  </si>
  <si>
    <t>Speha Fresia Società Cooperativa</t>
  </si>
  <si>
    <t>17018AP000000049</t>
  </si>
  <si>
    <t>SPEHA FRESIA Attivazione Tirocini extracurriculari per persone con disabilità 1</t>
  </si>
  <si>
    <t>Cooperativa sociale Folias a r.l. – Onlus</t>
  </si>
  <si>
    <t>17018AP000000050</t>
  </si>
  <si>
    <t>FOLIAS - INCLUSIONE 1</t>
  </si>
  <si>
    <t xml:space="preserve">FONDAZIONE ET LABORA </t>
  </si>
  <si>
    <t>17018AP000000051</t>
  </si>
  <si>
    <t>ET LABORA SOC. COOP. SOC - I.N. - NUOVA INTEGRAZIONE –N.1</t>
  </si>
  <si>
    <t>17018AP000000052</t>
  </si>
  <si>
    <t>EYES SRL - La volontà non ha barriere 1</t>
  </si>
  <si>
    <t>17018AP000000053</t>
  </si>
  <si>
    <t>Ce.S.F.Or. 9</t>
  </si>
  <si>
    <t>I.I.S. S. PERTINI</t>
  </si>
  <si>
    <t>17018AP000000054</t>
  </si>
  <si>
    <t>IIS S.Pertini-01</t>
  </si>
  <si>
    <t>ENAIP IMPRESA SOCIALE S.R.L.</t>
  </si>
  <si>
    <t>17018AP000000055</t>
  </si>
  <si>
    <t xml:space="preserve">ENAIP IMPRESA SOCIALE SRL PROGETTO 1 </t>
  </si>
  <si>
    <t>17018AP000000056</t>
  </si>
  <si>
    <t>SPEHA FRESIA: Attivazione Tirocini extracurriculari per persone con disabilità 2</t>
  </si>
  <si>
    <t>17018AP000000057</t>
  </si>
  <si>
    <t>CENTRO EUROPEO DI STUDI MANAGERIALI - INTEGRATION THROUGH WORK</t>
  </si>
  <si>
    <t>17018AP000000059</t>
  </si>
  <si>
    <t>ENAIP Impresa Sociale srl Progetto 2</t>
  </si>
  <si>
    <t>17018AP000000060</t>
  </si>
  <si>
    <t>CONSORZIO PLATONE 05</t>
  </si>
  <si>
    <t>17018AP000000061</t>
  </si>
  <si>
    <t>EYES SRL - La volontà non ha barriere 2</t>
  </si>
  <si>
    <t>17018AP000000062</t>
  </si>
  <si>
    <t>Gesfor s.r.l. n. 3</t>
  </si>
  <si>
    <t>17018AP000000063</t>
  </si>
  <si>
    <t>Il Pungiglione Società Cooperativa Sociale onlus - Work in Progress 4</t>
  </si>
  <si>
    <t>17018AP000000064</t>
  </si>
  <si>
    <t>PER FORMARE SRL IMPRESA SOCIALE N. 3</t>
  </si>
  <si>
    <t>17018AP000000065</t>
  </si>
  <si>
    <t>ET LABORA SOC. COOP. SOC. - I.N. - NUOVA INTEGRAZIONE - N.2</t>
  </si>
  <si>
    <t>17018AP000000066</t>
  </si>
  <si>
    <t>FOLIAS - INCLUSIONE 2</t>
  </si>
  <si>
    <t>UMANA SPA</t>
  </si>
  <si>
    <t>17018AP000000067</t>
  </si>
  <si>
    <t>UMANA SPA - UMANA 1</t>
  </si>
  <si>
    <t xml:space="preserve">CAPODARCO FORMAZIONE Impresa Sociale S.r.l </t>
  </si>
  <si>
    <t>17018AP000000068</t>
  </si>
  <si>
    <t>Associazione Capodarco Roma Formazione ONLUS -1</t>
  </si>
  <si>
    <t>17018AP000000069</t>
  </si>
  <si>
    <t>CESMA 7</t>
  </si>
  <si>
    <t>17018AP000000070</t>
  </si>
  <si>
    <t>SPEHA FRESIA Attivazione Tirocini extracurriculari per persone con disabilità 3</t>
  </si>
  <si>
    <t>17018AP000000071</t>
  </si>
  <si>
    <t>Il Pungiglione Società Cooperativa Sociale onlus - Work in progress 5</t>
  </si>
  <si>
    <t>17018AP000000072</t>
  </si>
  <si>
    <t>IIS S. Pertini-02</t>
  </si>
  <si>
    <t>17018AP000000073</t>
  </si>
  <si>
    <t>EYES SRL - La volontà non ha barriere 3</t>
  </si>
  <si>
    <t>17018AP000000074</t>
  </si>
  <si>
    <t>CENTRO EUROPEO DI STUDI MANAGERIALI - PROGETTO VIII CESMA</t>
  </si>
  <si>
    <t>17018AP000000075</t>
  </si>
  <si>
    <t>GESFOR SRL - Gesfor s.r.l. n. 4</t>
  </si>
  <si>
    <t>17018AP000000076</t>
  </si>
  <si>
    <t>S.A.I.P. FORMAZIONE SRL - INCLUDERE OLTRE LA DISABILITA' - PROGETTO N. 2</t>
  </si>
  <si>
    <t>17018AP000000077</t>
  </si>
  <si>
    <t>I.N. - NUOVA INTEGRAZIONE - ET LABORA SOC. COOP. SOC. - n.3</t>
  </si>
  <si>
    <t>17018AP000000078</t>
  </si>
  <si>
    <t>Ce.S.F.Or. 10</t>
  </si>
  <si>
    <t>17018AP000000080</t>
  </si>
  <si>
    <t>I.N. - NUOVA INTEGRAZIONE - ET LABORA SOC. COOP. SOC. – n. 4</t>
  </si>
  <si>
    <t>17018AP000000081</t>
  </si>
  <si>
    <t>ENAIP IMPRESA SOCIALE S.r.l. - PROGETTO 3</t>
  </si>
  <si>
    <t>17018AP000000082</t>
  </si>
  <si>
    <t>FOLIAS INCLUSIONE 3</t>
  </si>
  <si>
    <t>17018AP000000083</t>
  </si>
  <si>
    <t>EYES - La volontà non ha barriere 4</t>
  </si>
  <si>
    <t>17018AP000000084</t>
  </si>
  <si>
    <t>CONSORZIO PLATONE 06</t>
  </si>
  <si>
    <t>17018AP000000085</t>
  </si>
  <si>
    <t>SPEHA FRESIA Attivazione Tirocini extracurriculari per persone con disabilità 4</t>
  </si>
  <si>
    <t>17018AP000000086</t>
  </si>
  <si>
    <t>ENAIP IMPRESA SOCIALE SRL_PROGETTO 4</t>
  </si>
  <si>
    <t>17018AP000000087</t>
  </si>
  <si>
    <t>IIS S.PERTINI-03</t>
  </si>
  <si>
    <t>17018AP000000088</t>
  </si>
  <si>
    <t>EYES La volontà non ha barriere 5</t>
  </si>
  <si>
    <t>17018AP000000089</t>
  </si>
  <si>
    <t>ENADIL 03</t>
  </si>
  <si>
    <t>17018AP000000090</t>
  </si>
  <si>
    <t>EUROCONSULTINGSRL05</t>
  </si>
  <si>
    <t>PROMOIMPRESA S.R.L.</t>
  </si>
  <si>
    <t>17018AP000000092</t>
  </si>
  <si>
    <t>PROMOIMPRESA-001</t>
  </si>
  <si>
    <t>17018AP000000093</t>
  </si>
  <si>
    <t>EUROCONSULTINGSRL06</t>
  </si>
  <si>
    <t>17018AP000000094</t>
  </si>
  <si>
    <t>EUROCONSULTINGSRL07</t>
  </si>
  <si>
    <t>17018AP000000095</t>
  </si>
  <si>
    <t>ENADIL 04</t>
  </si>
  <si>
    <t>17018AP000000096</t>
  </si>
  <si>
    <t>SAPIENZASRL 01 – Tipologia A – Disabilita’ a Lavoro Inserimento e integrazione nel mercato del lavoro di persone con disabilita’ attraverso tirocini extraccuriculari</t>
  </si>
  <si>
    <t>17018AP000000097</t>
  </si>
  <si>
    <t>SAPIENZASRL 01 – Tipologia B - Disabilità a Lavoro B Inserimento e integrazione nel mercato del lavoro di persone con disabilità attraverso tirocini extraccuriculari</t>
  </si>
  <si>
    <t>17018AP000000098</t>
  </si>
  <si>
    <t>DISABILITA’ OLTRE GLI OSTACOLI – S.A.I.P. FORMAZIONE SRL – PROGETTO N. 3</t>
  </si>
  <si>
    <t>17018AP000000099</t>
  </si>
  <si>
    <t>ASSOCIAZIONE CAPODARCO ROMA FORMAZIONE ONLUS - 2</t>
  </si>
  <si>
    <t>17018AP000000101</t>
  </si>
  <si>
    <t>PROMOIMPRESA_002</t>
  </si>
  <si>
    <t>17018AP000000102</t>
  </si>
  <si>
    <t>SAPIENZASRL 03 - Tipologia B - Disabilità a Lavoro Inserimento e Integrazione nel mercato del lavoro di persone con disabilità attraverso tirocini extracurriculari</t>
  </si>
  <si>
    <t>17018AP000000104</t>
  </si>
  <si>
    <t>NESSUNO ESCLUSO Percorsi di inclusione sociale e lavorativa a favore di soggetti ad altissima fragilità D.M.D. ITALIA S..r.l. Progetto n°1</t>
  </si>
  <si>
    <t>17018AP000000105</t>
  </si>
  <si>
    <t>PROGETTO IX CESMA</t>
  </si>
  <si>
    <t>17018AP000000106</t>
  </si>
  <si>
    <t>WORK IN PROGRESS 6</t>
  </si>
  <si>
    <t>17018AP000000108</t>
  </si>
  <si>
    <t>NESSUNO ESCLUSO Percorsi di inclusione sociale e lavorativa a favore di soggetti ad altissima fragilità D.M.D. ITALIA S..r.l. Progetto n°2</t>
  </si>
  <si>
    <t>17018AP000000110</t>
  </si>
  <si>
    <t>ENAIP IMPRESA SOCIALE PROGETTO 5</t>
  </si>
  <si>
    <t>Solco s.r.l.</t>
  </si>
  <si>
    <t>17018AP000000111</t>
  </si>
  <si>
    <t>Solco srl 01</t>
  </si>
  <si>
    <t>17018AP000000112</t>
  </si>
  <si>
    <t>Ce.S.F.Or. 11</t>
  </si>
  <si>
    <t>17018AP000000113</t>
  </si>
  <si>
    <t>ET LABORA SOC. COOP. SOC - I.N. - NUOVA INTEGRAZIONE –N. 5</t>
  </si>
  <si>
    <t>17018AP000000115</t>
  </si>
  <si>
    <t>PROGETTO X CESMA</t>
  </si>
  <si>
    <t>17018AP000000116</t>
  </si>
  <si>
    <t>PROMOIMPRESA_003</t>
  </si>
  <si>
    <t>17018AP000000118</t>
  </si>
  <si>
    <t>NESSUNO ESCLUSO Percorsi di inclusione sociale e lavorativa a favore di soggetti ad altissima fragilità D.M.D. ITALIA S..r.l. Progetto n°3</t>
  </si>
  <si>
    <t>17018AP000000119</t>
  </si>
  <si>
    <t>PROGETTO XI</t>
  </si>
  <si>
    <t>17018AP000000120</t>
  </si>
  <si>
    <t>PER FORMARE SRL IMPRESA SOCIALE N. 4</t>
  </si>
  <si>
    <t>17018AP000000121</t>
  </si>
  <si>
    <t>La volontà non ha barriere 6</t>
  </si>
  <si>
    <t>17018AP000000122</t>
  </si>
  <si>
    <t>NESSUNO ESCLUSO Percorsi di inclusione sociale e lavorativa a favore di soggetti ad altissima fragilità D.M.D. ITALIA S..r.l. Progetto n°4</t>
  </si>
  <si>
    <t>17018AP000000123</t>
  </si>
  <si>
    <t>Work in Progress 7</t>
  </si>
  <si>
    <t>17018AP000000124</t>
  </si>
  <si>
    <t>SPEHA FRESIA Attivazione Tirocini extracurriculari per persone con disabilità 5</t>
  </si>
  <si>
    <t>17018AP000000125</t>
  </si>
  <si>
    <t>ENAIP IMPRESA SOCIALE PROGETTO 6</t>
  </si>
  <si>
    <t>17018AP000000126</t>
  </si>
  <si>
    <t>CONSORZIO PLATONE 07</t>
  </si>
  <si>
    <t>17018AP000000127</t>
  </si>
  <si>
    <t>IIS S.PERTINI-04</t>
  </si>
  <si>
    <t>17018AP000000128</t>
  </si>
  <si>
    <t>Solco Srl 02</t>
  </si>
  <si>
    <t>17018AP000000129</t>
  </si>
  <si>
    <t>Ce.S.F.Or. 12</t>
  </si>
  <si>
    <t>17018AP000000130</t>
  </si>
  <si>
    <t>La volontà non ha barriere 7</t>
  </si>
  <si>
    <t>17018AP000000131</t>
  </si>
  <si>
    <t>SPEHA FRESIA Attivazione Tirocini extracurriculari per persone con disabilità 6</t>
  </si>
  <si>
    <t>17018AP000000135</t>
  </si>
  <si>
    <t>I.N. - NUOVA INTEGRAZIONE - ET LABORA SOC.COOP. SOC. - n.6</t>
  </si>
  <si>
    <t>17018AP000000136</t>
  </si>
  <si>
    <t>ENAIP IMPRESA SOCIALE SRL_PROGETTO 7</t>
  </si>
  <si>
    <t>17018AP000000137</t>
  </si>
  <si>
    <t>PROGETTO XII CESMA</t>
  </si>
  <si>
    <t>17018AP000000138</t>
  </si>
  <si>
    <t>SPEHA FRESIA Attivazione Tirocini extracurriculari per persone con disabilità 7</t>
  </si>
  <si>
    <t>17018AP000000139</t>
  </si>
  <si>
    <t>La volontà non ha barriere 8</t>
  </si>
  <si>
    <t>17018AP000000140</t>
  </si>
  <si>
    <t>Work in Progress 8</t>
  </si>
  <si>
    <t>17018AP000000142</t>
  </si>
  <si>
    <t>Ce.S.F.Or. 13</t>
  </si>
  <si>
    <t>17018AP000000143</t>
  </si>
  <si>
    <t>La volontà non ha barriere 9</t>
  </si>
  <si>
    <t>Etichette di riga</t>
  </si>
  <si>
    <t>Totale complessivo</t>
  </si>
  <si>
    <t>n. entrata</t>
  </si>
  <si>
    <t>Nome Beneficiario _ posiz</t>
  </si>
  <si>
    <t>posiz</t>
  </si>
  <si>
    <t>Conteggio di Beneficiario</t>
  </si>
  <si>
    <t>inviata richiesta autorizzazione rimodulazione tirocini</t>
  </si>
  <si>
    <t>da avviare</t>
  </si>
  <si>
    <t>avviato, in attesa di approvazione fideiussione</t>
  </si>
  <si>
    <t>avviato, in attesa di invio I rendiconto</t>
  </si>
  <si>
    <t>avviato, I rendiconto inviato</t>
  </si>
  <si>
    <t>concluso, II rendiconto inviato</t>
  </si>
  <si>
    <t>Importo ammesso (SIGEM)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</si>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</sst>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00FF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0" borderId="0" xfId="0" applyFont="1"/>
    <xf numFmtId="164" fontId="4" fillId="0" borderId="0" xfId="1" applyFont="1"/>
    <xf numFmtId="0" fontId="4" fillId="0" borderId="0" xfId="0" applyFont="1" applyAlignment="1">
      <alignment horizontal="center"/>
    </xf>
    <xf numFmtId="164" fontId="3" fillId="0" borderId="0" xfId="1" applyFont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NumberForma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vertical="top"/>
    </xf>
    <xf numFmtId="0" fontId="7" fillId="0" borderId="0" xfId="0" applyFont="1"/>
    <xf numFmtId="0" fontId="0" fillId="0" borderId="0" xfId="0" applyFont="1" applyAlignment="1" applyProtection="1">
      <alignment vertical="center"/>
    </xf>
    <xf numFmtId="0" fontId="1" fillId="0" borderId="0" xfId="0" applyFont="1" applyProtection="1"/>
    <xf numFmtId="0" fontId="0" fillId="0" borderId="0" xfId="0" applyFont="1" applyAlignment="1" applyProtection="1">
      <alignment horizontal="left"/>
    </xf>
    <xf numFmtId="0" fontId="0" fillId="0" borderId="0" xfId="0" applyFont="1" applyProtection="1"/>
    <xf numFmtId="0" fontId="1" fillId="0" borderId="0" xfId="0" applyFont="1" applyAlignment="1" applyProtection="1">
      <alignment vertical="top" wrapText="1"/>
    </xf>
    <xf numFmtId="0" fontId="0" fillId="0" borderId="0" xfId="0" applyFont="1" applyAlignment="1" applyProtection="1">
      <alignment wrapText="1"/>
    </xf>
    <xf numFmtId="0" fontId="1" fillId="0" borderId="0" xfId="0" applyFont="1" applyAlignment="1" applyProtection="1">
      <alignment vertical="top"/>
    </xf>
    <xf numFmtId="0" fontId="0" fillId="0" borderId="0" xfId="0" applyFont="1" applyAlignment="1" applyProtection="1">
      <alignment horizontal="center"/>
    </xf>
    <xf numFmtId="0" fontId="0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3" fontId="4" fillId="0" borderId="0" xfId="0" applyNumberFormat="1" applyFont="1" applyAlignment="1" applyProtection="1">
      <alignment horizontal="center" vertical="top" wrapText="1"/>
      <protection hidden="1"/>
    </xf>
    <xf numFmtId="3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3" fontId="5" fillId="0" borderId="0" xfId="0" applyNumberFormat="1" applyFont="1" applyProtection="1">
      <protection locked="0"/>
    </xf>
    <xf numFmtId="3" fontId="4" fillId="0" borderId="0" xfId="0" applyNumberFormat="1" applyFont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/>
      <protection locked="0"/>
    </xf>
  </cellXfs>
  <cellStyles count="2">
    <cellStyle name="Migliaia" xfId="1" builtinId="3"/>
    <cellStyle name="Normale" xfId="0" builtinId="0"/>
  </cellStyles>
  <dxfs count="29"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ianluca" refreshedDate="44244.523233449072" createdVersion="5" refreshedVersion="5" minRefreshableVersion="3" recordCount="119">
  <cacheSource type="worksheet">
    <worksheetSource ref="B1:B120" sheet="Elenco"/>
  </cacheSource>
  <cacheFields count="1">
    <cacheField name="Beneficiario" numFmtId="0">
      <sharedItems count="27">
        <s v="EuroConsulting S.r.l."/>
        <s v="SAIP Formazione srl"/>
        <s v="Ce.S.F.Or. Centro Studi Formazione Orientamento"/>
        <s v="PER FORMARE SRL IMPRESA SOCIALE"/>
        <s v="CENTRO EUROPEO DI STUDI MANAGERIALI"/>
        <s v="Il Pungiglione Società Cooperativa Sociale onlus"/>
        <s v="D.M.D. ITALIA S.R.L."/>
        <s v="E.N.AD.I.L. Ente Nazionale Addestramento Istruzione dei Lavoratori"/>
        <s v="EYES SRL"/>
        <s v="Sapienza srl"/>
        <s v="GESFOR S.R.L."/>
        <s v="Consorzio Platone Società Cooperativa Sociale ONLUS"/>
        <s v="Speha Fresia Società Cooperativa"/>
        <s v="Cooperativa sociale Folias a r.l. – Onlus"/>
        <s v="FONDAZIONE ET LABORA "/>
        <s v="I.I.S. S. PERTINI"/>
        <s v="ENAIP IMPRESA SOCIALE S.R.L."/>
        <s v="UMANA SPA"/>
        <s v="CAPODARCO FORMAZIONE Impresa Sociale S.r.l "/>
        <s v="PROMOIMPRESA S.R.L."/>
        <s v="Solco s.r.l."/>
        <s v="SERVIZI PER L'INNOVAZIONE NEL LAZIO SRL" u="1"/>
        <s v="Giampaolo Centra" u="1"/>
        <s v="SIRIO FORMAZIONE E ORIENTAMENTO" u="1"/>
        <s v="TEMPI MODERNI SPA" u="1"/>
        <s v="Palladioschool" u="1"/>
        <s v="ABBAZIA DI CASAMARI ONLUS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">
  <r>
    <x v="0"/>
  </r>
  <r>
    <x v="0"/>
  </r>
  <r>
    <x v="0"/>
  </r>
  <r>
    <x v="0"/>
  </r>
  <r>
    <x v="1"/>
  </r>
  <r>
    <x v="2"/>
  </r>
  <r>
    <x v="2"/>
  </r>
  <r>
    <x v="3"/>
  </r>
  <r>
    <x v="2"/>
  </r>
  <r>
    <x v="4"/>
  </r>
  <r>
    <x v="2"/>
  </r>
  <r>
    <x v="5"/>
  </r>
  <r>
    <x v="4"/>
  </r>
  <r>
    <x v="6"/>
  </r>
  <r>
    <x v="6"/>
  </r>
  <r>
    <x v="6"/>
  </r>
  <r>
    <x v="3"/>
  </r>
  <r>
    <x v="2"/>
  </r>
  <r>
    <x v="7"/>
  </r>
  <r>
    <x v="2"/>
  </r>
  <r>
    <x v="8"/>
  </r>
  <r>
    <x v="9"/>
  </r>
  <r>
    <x v="9"/>
  </r>
  <r>
    <x v="5"/>
  </r>
  <r>
    <x v="4"/>
  </r>
  <r>
    <x v="2"/>
  </r>
  <r>
    <x v="6"/>
  </r>
  <r>
    <x v="6"/>
  </r>
  <r>
    <x v="5"/>
  </r>
  <r>
    <x v="4"/>
  </r>
  <r>
    <x v="10"/>
  </r>
  <r>
    <x v="7"/>
  </r>
  <r>
    <x v="5"/>
  </r>
  <r>
    <x v="2"/>
  </r>
  <r>
    <x v="10"/>
  </r>
  <r>
    <x v="11"/>
  </r>
  <r>
    <x v="4"/>
  </r>
  <r>
    <x v="12"/>
  </r>
  <r>
    <x v="13"/>
  </r>
  <r>
    <x v="14"/>
  </r>
  <r>
    <x v="8"/>
  </r>
  <r>
    <x v="2"/>
  </r>
  <r>
    <x v="15"/>
  </r>
  <r>
    <x v="16"/>
  </r>
  <r>
    <x v="12"/>
  </r>
  <r>
    <x v="4"/>
  </r>
  <r>
    <x v="16"/>
  </r>
  <r>
    <x v="11"/>
  </r>
  <r>
    <x v="8"/>
  </r>
  <r>
    <x v="10"/>
  </r>
  <r>
    <x v="5"/>
  </r>
  <r>
    <x v="3"/>
  </r>
  <r>
    <x v="14"/>
  </r>
  <r>
    <x v="13"/>
  </r>
  <r>
    <x v="17"/>
  </r>
  <r>
    <x v="18"/>
  </r>
  <r>
    <x v="4"/>
  </r>
  <r>
    <x v="12"/>
  </r>
  <r>
    <x v="5"/>
  </r>
  <r>
    <x v="15"/>
  </r>
  <r>
    <x v="8"/>
  </r>
  <r>
    <x v="4"/>
  </r>
  <r>
    <x v="10"/>
  </r>
  <r>
    <x v="1"/>
  </r>
  <r>
    <x v="14"/>
  </r>
  <r>
    <x v="2"/>
  </r>
  <r>
    <x v="14"/>
  </r>
  <r>
    <x v="16"/>
  </r>
  <r>
    <x v="13"/>
  </r>
  <r>
    <x v="8"/>
  </r>
  <r>
    <x v="11"/>
  </r>
  <r>
    <x v="12"/>
  </r>
  <r>
    <x v="16"/>
  </r>
  <r>
    <x v="15"/>
  </r>
  <r>
    <x v="8"/>
  </r>
  <r>
    <x v="7"/>
  </r>
  <r>
    <x v="0"/>
  </r>
  <r>
    <x v="19"/>
  </r>
  <r>
    <x v="0"/>
  </r>
  <r>
    <x v="0"/>
  </r>
  <r>
    <x v="7"/>
  </r>
  <r>
    <x v="9"/>
  </r>
  <r>
    <x v="9"/>
  </r>
  <r>
    <x v="1"/>
  </r>
  <r>
    <x v="18"/>
  </r>
  <r>
    <x v="19"/>
  </r>
  <r>
    <x v="9"/>
  </r>
  <r>
    <x v="6"/>
  </r>
  <r>
    <x v="4"/>
  </r>
  <r>
    <x v="5"/>
  </r>
  <r>
    <x v="6"/>
  </r>
  <r>
    <x v="16"/>
  </r>
  <r>
    <x v="20"/>
  </r>
  <r>
    <x v="2"/>
  </r>
  <r>
    <x v="14"/>
  </r>
  <r>
    <x v="4"/>
  </r>
  <r>
    <x v="19"/>
  </r>
  <r>
    <x v="6"/>
  </r>
  <r>
    <x v="4"/>
  </r>
  <r>
    <x v="3"/>
  </r>
  <r>
    <x v="8"/>
  </r>
  <r>
    <x v="6"/>
  </r>
  <r>
    <x v="5"/>
  </r>
  <r>
    <x v="12"/>
  </r>
  <r>
    <x v="16"/>
  </r>
  <r>
    <x v="11"/>
  </r>
  <r>
    <x v="15"/>
  </r>
  <r>
    <x v="20"/>
  </r>
  <r>
    <x v="2"/>
  </r>
  <r>
    <x v="8"/>
  </r>
  <r>
    <x v="12"/>
  </r>
  <r>
    <x v="14"/>
  </r>
  <r>
    <x v="16"/>
  </r>
  <r>
    <x v="4"/>
  </r>
  <r>
    <x v="12"/>
  </r>
  <r>
    <x v="8"/>
  </r>
  <r>
    <x v="5"/>
  </r>
  <r>
    <x v="2"/>
  </r>
  <r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3" cacheId="0" applyNumberFormats="0" applyBorderFormats="0" applyFontFormats="0" applyPatternFormats="0" applyAlignmentFormats="0" applyWidthHeightFormats="1" dataCaption="Valori" updatedVersion="5" minRefreshableVersion="3" useAutoFormatting="1" itemPrintTitles="1" createdVersion="5" indent="0" outline="1" outlineData="1" multipleFieldFilters="0">
  <location ref="L1:M23" firstHeaderRow="1" firstDataRow="1" firstDataCol="1"/>
  <pivotFields count="1">
    <pivotField axis="axisRow" dataField="1" showAll="0">
      <items count="28">
        <item m="1" x="26"/>
        <item x="18"/>
        <item x="2"/>
        <item x="4"/>
        <item x="11"/>
        <item x="13"/>
        <item x="6"/>
        <item x="7"/>
        <item x="16"/>
        <item x="0"/>
        <item x="8"/>
        <item x="14"/>
        <item x="10"/>
        <item m="1" x="22"/>
        <item x="15"/>
        <item x="5"/>
        <item m="1" x="25"/>
        <item x="3"/>
        <item x="19"/>
        <item x="1"/>
        <item x="9"/>
        <item m="1" x="21"/>
        <item m="1" x="23"/>
        <item x="20"/>
        <item x="12"/>
        <item m="1" x="24"/>
        <item x="17"/>
        <item t="default"/>
      </items>
    </pivotField>
  </pivotFields>
  <rowFields count="1">
    <field x="0"/>
  </rowFields>
  <rowItems count="2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7"/>
    </i>
    <i>
      <x v="18"/>
    </i>
    <i>
      <x v="19"/>
    </i>
    <i>
      <x v="20"/>
    </i>
    <i>
      <x v="23"/>
    </i>
    <i>
      <x v="24"/>
    </i>
    <i>
      <x v="26"/>
    </i>
    <i t="grand">
      <x/>
    </i>
  </rowItems>
  <colItems count="1">
    <i/>
  </colItems>
  <dataFields count="1">
    <dataField name="Conteggio di Beneficiario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D1"/>
    </sheetView>
  </sheetViews>
  <sheetFormatPr defaultRowHeight="15" x14ac:dyDescent="0.25"/>
  <cols>
    <col min="1" max="1" width="29.42578125" style="21" customWidth="1"/>
    <col min="2" max="14" width="17.7109375" style="21" customWidth="1"/>
    <col min="15" max="15" width="3.5703125" style="21" customWidth="1"/>
    <col min="16" max="16384" width="9.140625" style="21"/>
  </cols>
  <sheetData>
    <row r="1" spans="1:14" s="18" customFormat="1" ht="31.5" customHeight="1" thickBot="1" x14ac:dyDescent="0.3">
      <c r="A1" s="18" t="s">
        <v>10</v>
      </c>
      <c r="B1" s="34"/>
      <c r="C1" s="35"/>
      <c r="D1" s="36"/>
    </row>
    <row r="3" spans="1:14" x14ac:dyDescent="0.25">
      <c r="A3" s="19" t="s">
        <v>11</v>
      </c>
      <c r="B3" s="20"/>
    </row>
    <row r="4" spans="1:14" x14ac:dyDescent="0.25">
      <c r="A4" s="21" t="s">
        <v>12</v>
      </c>
      <c r="B4" s="37"/>
      <c r="C4" s="37"/>
    </row>
    <row r="5" spans="1:14" x14ac:dyDescent="0.25">
      <c r="A5" s="21" t="s">
        <v>13</v>
      </c>
      <c r="B5" s="37"/>
      <c r="C5" s="37"/>
    </row>
    <row r="6" spans="1:14" x14ac:dyDescent="0.25">
      <c r="A6" s="21" t="s">
        <v>14</v>
      </c>
      <c r="B6" s="37"/>
      <c r="C6" s="37"/>
    </row>
    <row r="8" spans="1:14" x14ac:dyDescent="0.25">
      <c r="B8" s="27" t="str">
        <f>IF(B1&lt;&gt;"",1,"")</f>
        <v/>
      </c>
      <c r="C8" s="27" t="str">
        <f>IFERROR(IF(VLOOKUP($B1,Elenco!$L$1:$M$29,2,FALSE)&gt;1,2,""),"")</f>
        <v/>
      </c>
      <c r="D8" s="27" t="str">
        <f>IFERROR(IF(VLOOKUP($B1,Elenco!$L$1:$M$29,2,FALSE)&gt;2,3,""),"")</f>
        <v/>
      </c>
      <c r="E8" s="27" t="str">
        <f>IFERROR(IF(VLOOKUP($B1,Elenco!$L$1:$M$29,2,FALSE)&gt;3,4,""),"")</f>
        <v/>
      </c>
      <c r="F8" s="27" t="str">
        <f>IFERROR(IF(VLOOKUP($B1,Elenco!$L$1:$M$29,2,FALSE)&gt;4,5,""),"")</f>
        <v/>
      </c>
      <c r="G8" s="27" t="str">
        <f>IFERROR(IF(VLOOKUP($B1,Elenco!$L$1:$M$29,2,FALSE)&gt;5,6,""),"")</f>
        <v/>
      </c>
      <c r="H8" s="27" t="str">
        <f>IFERROR(IF(VLOOKUP($B1,Elenco!$L$1:$M$29,2,FALSE)&gt;6,7,""),"")</f>
        <v/>
      </c>
      <c r="I8" s="27" t="str">
        <f>IFERROR(IF(VLOOKUP($B1,Elenco!$L$1:$M$29,2,FALSE)&gt;7,8,""),"")</f>
        <v/>
      </c>
      <c r="J8" s="27" t="str">
        <f>IFERROR(IF(VLOOKUP($B1,Elenco!$L$1:$M$29,2,FALSE)&gt;8,9,""),"")</f>
        <v/>
      </c>
      <c r="K8" s="27" t="str">
        <f>IFERROR(IF(VLOOKUP($B1,Elenco!$L$1:$M$29,2,FALSE)&gt;9,10,""),"")</f>
        <v/>
      </c>
      <c r="L8" s="27" t="str">
        <f>IFERROR(IF(VLOOKUP($B1,Elenco!$L$1:$M$29,2,FALSE)&gt;10,11,""),"")</f>
        <v/>
      </c>
      <c r="M8" s="27" t="str">
        <f>IFERROR(IF(VLOOKUP($B1,Elenco!$L$1:$M$29,2,FALSE)&gt;11,12,""),"")</f>
        <v/>
      </c>
      <c r="N8" s="27" t="str">
        <f>IFERROR(IF(VLOOKUP($B1,Elenco!$L$1:$M$29,2,FALSE)&gt;12,13,""),"")</f>
        <v/>
      </c>
    </row>
    <row r="9" spans="1:14" s="23" customFormat="1" x14ac:dyDescent="0.25">
      <c r="A9" s="22" t="s">
        <v>0</v>
      </c>
      <c r="B9" s="28" t="str">
        <f>IFERROR(VLOOKUP(Elenco!O4,Elenco!$D$1:$I$120,4,FALSE),"")</f>
        <v/>
      </c>
      <c r="C9" s="28" t="str">
        <f>IFERROR(VLOOKUP(Elenco!P4,Elenco!$D$1:$I$120,4,FALSE),"")</f>
        <v/>
      </c>
      <c r="D9" s="28" t="str">
        <f>IFERROR(VLOOKUP(Elenco!Q4,Elenco!$D$1:$I$120,4,FALSE),"")</f>
        <v/>
      </c>
      <c r="E9" s="28" t="str">
        <f>IFERROR(VLOOKUP(Elenco!R4,Elenco!$D$1:$I$120,4,FALSE),"")</f>
        <v/>
      </c>
      <c r="F9" s="28" t="str">
        <f>IFERROR(VLOOKUP(Elenco!S4,Elenco!$D$1:$I$120,4,FALSE),"")</f>
        <v/>
      </c>
      <c r="G9" s="28" t="str">
        <f>IFERROR(VLOOKUP(Elenco!T4,Elenco!$D$1:$I$120,4,FALSE),"")</f>
        <v/>
      </c>
      <c r="H9" s="28" t="str">
        <f>IFERROR(VLOOKUP(Elenco!U4,Elenco!$D$1:$I$120,4,FALSE),"")</f>
        <v/>
      </c>
      <c r="I9" s="28" t="str">
        <f>IFERROR(VLOOKUP(Elenco!V4,Elenco!$D$1:$I$120,4,FALSE),"")</f>
        <v/>
      </c>
      <c r="J9" s="28" t="str">
        <f>IFERROR(VLOOKUP(Elenco!W4,Elenco!$D$1:$I$120,4,FALSE),"")</f>
        <v/>
      </c>
      <c r="K9" s="28" t="str">
        <f>IFERROR(VLOOKUP(Elenco!X4,Elenco!$D$1:$I$120,4,FALSE),"")</f>
        <v/>
      </c>
      <c r="L9" s="28" t="str">
        <f>IFERROR(VLOOKUP(Elenco!Y4,Elenco!$D$1:$I$120,4,FALSE),"")</f>
        <v/>
      </c>
      <c r="M9" s="28" t="str">
        <f>IFERROR(VLOOKUP(Elenco!Z4,Elenco!$D$1:$I$120,4,FALSE),"")</f>
        <v/>
      </c>
      <c r="N9" s="28" t="str">
        <f>IFERROR(VLOOKUP(Elenco!AA4,Elenco!$D$1:$I$120,4,FALSE),"")</f>
        <v/>
      </c>
    </row>
    <row r="10" spans="1:14" x14ac:dyDescent="0.25">
      <c r="A10" s="24" t="s">
        <v>1</v>
      </c>
      <c r="B10" s="28" t="str">
        <f>IFERROR(VLOOKUP(Elenco!O4,Elenco!$D$1:$I$120,3,FALSE),"")</f>
        <v/>
      </c>
      <c r="C10" s="28" t="str">
        <f>IFERROR(VLOOKUP(Elenco!P4,Elenco!$D$1:$I$120,3,FALSE),"")</f>
        <v/>
      </c>
      <c r="D10" s="28" t="str">
        <f>IFERROR(VLOOKUP(Elenco!Q4,Elenco!$D$1:$I$120,3,FALSE),"")</f>
        <v/>
      </c>
      <c r="E10" s="28" t="str">
        <f>IFERROR(VLOOKUP(Elenco!R4,Elenco!$D$1:$I$120,3,FALSE),"")</f>
        <v/>
      </c>
      <c r="F10" s="28" t="str">
        <f>IFERROR(VLOOKUP(Elenco!S4,Elenco!$D$1:$I$120,3,FALSE),"")</f>
        <v/>
      </c>
      <c r="G10" s="28" t="str">
        <f>IFERROR(VLOOKUP(Elenco!T4,Elenco!$D$1:$I$120,3,FALSE),"")</f>
        <v/>
      </c>
      <c r="H10" s="28" t="str">
        <f>IFERROR(VLOOKUP(Elenco!U4,Elenco!$D$1:$I$120,3,FALSE),"")</f>
        <v/>
      </c>
      <c r="I10" s="28" t="str">
        <f>IFERROR(VLOOKUP(Elenco!V4,Elenco!$D$1:$I$120,3,FALSE),"")</f>
        <v/>
      </c>
      <c r="J10" s="28" t="str">
        <f>IFERROR(VLOOKUP(Elenco!W4,Elenco!$D$1:$I$120,3,FALSE),"")</f>
        <v/>
      </c>
      <c r="K10" s="28" t="str">
        <f>IFERROR(VLOOKUP(Elenco!X4,Elenco!$D$1:$I$120,3,FALSE),"")</f>
        <v/>
      </c>
      <c r="L10" s="28" t="str">
        <f>IFERROR(VLOOKUP(Elenco!Y4,Elenco!$D$1:$I$120,3,FALSE),"")</f>
        <v/>
      </c>
      <c r="M10" s="28" t="str">
        <f>IFERROR(VLOOKUP(Elenco!Z4,Elenco!$D$1:$I$120,3,FALSE),"")</f>
        <v/>
      </c>
      <c r="N10" s="28" t="str">
        <f>IFERROR(VLOOKUP(Elenco!AA4,Elenco!$D$1:$I$120,3,FALSE),"")</f>
        <v/>
      </c>
    </row>
    <row r="11" spans="1:14" hidden="1" x14ac:dyDescent="0.25">
      <c r="A11" s="24" t="s">
        <v>296</v>
      </c>
      <c r="B11" s="29" t="str">
        <f>IFERROR(VLOOKUP(Elenco!O4,Elenco!$D$1:$I$120,6,FALSE),"")</f>
        <v/>
      </c>
      <c r="C11" s="29" t="str">
        <f>IFERROR(VLOOKUP(Elenco!P4,Elenco!$D$1:$I$120,6,FALSE),"")</f>
        <v/>
      </c>
      <c r="D11" s="29" t="str">
        <f>IFERROR(VLOOKUP(Elenco!Q4,Elenco!$D$1:$I$120,6,FALSE),"")</f>
        <v/>
      </c>
      <c r="E11" s="29" t="str">
        <f>IFERROR(VLOOKUP(Elenco!R4,Elenco!$D$1:$I$120,6,FALSE),"")</f>
        <v/>
      </c>
      <c r="F11" s="29" t="str">
        <f>IFERROR(VLOOKUP(Elenco!S4,Elenco!$D$1:$I$120,6,FALSE),"")</f>
        <v/>
      </c>
      <c r="G11" s="29" t="str">
        <f>IFERROR(VLOOKUP(Elenco!T4,Elenco!$D$1:$I$120,6,FALSE),"")</f>
        <v/>
      </c>
      <c r="H11" s="29" t="str">
        <f>IFERROR(VLOOKUP(Elenco!U4,Elenco!$D$1:$I$120,6,FALSE),"")</f>
        <v/>
      </c>
      <c r="I11" s="29" t="str">
        <f>IFERROR(VLOOKUP(Elenco!V4,Elenco!$D$1:$I$120,6,FALSE),"")</f>
        <v/>
      </c>
      <c r="J11" s="29" t="str">
        <f>IFERROR(VLOOKUP(Elenco!W4,Elenco!$D$1:$I$120,6,FALSE),"")</f>
        <v/>
      </c>
      <c r="K11" s="29" t="str">
        <f>IFERROR(VLOOKUP(Elenco!X4,Elenco!$D$1:$I$120,6,FALSE),"")</f>
        <v/>
      </c>
      <c r="L11" s="29" t="str">
        <f>IFERROR(VLOOKUP(Elenco!Y4,Elenco!$D$1:$I$120,6,FALSE),"")</f>
        <v/>
      </c>
      <c r="M11" s="29" t="str">
        <f>IFERROR(VLOOKUP(Elenco!Z4,Elenco!$D$1:$I$120,6,FALSE),"")</f>
        <v/>
      </c>
      <c r="N11" s="29" t="str">
        <f>IFERROR(VLOOKUP(Elenco!AA4,Elenco!$D$1:$I$120,6,FALSE),"")</f>
        <v/>
      </c>
    </row>
    <row r="13" spans="1:14" s="25" customFormat="1" x14ac:dyDescent="0.25">
      <c r="A13" s="19" t="s">
        <v>2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6" spans="1:14" s="26" customFormat="1" x14ac:dyDescent="0.25">
      <c r="A16" s="24" t="s">
        <v>3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9" spans="1:14" x14ac:dyDescent="0.25">
      <c r="A19" s="19" t="s">
        <v>4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x14ac:dyDescent="0.25">
      <c r="A20" s="21" t="s">
        <v>5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4" x14ac:dyDescent="0.25">
      <c r="A21" s="21" t="s">
        <v>6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1:14" x14ac:dyDescent="0.25">
      <c r="A22" s="21" t="s">
        <v>7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4" x14ac:dyDescent="0.25">
      <c r="A23" s="21" t="s">
        <v>8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1:14" x14ac:dyDescent="0.25">
      <c r="A24" s="21" t="s">
        <v>9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7" spans="1:14" s="26" customFormat="1" x14ac:dyDescent="0.25">
      <c r="A27" s="24" t="s">
        <v>16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</row>
    <row r="29" spans="1:14" s="26" customFormat="1" x14ac:dyDescent="0.25">
      <c r="A29" s="24" t="s">
        <v>297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</sheetData>
  <sheetProtection password="BD5C" sheet="1" objects="1" scenarios="1"/>
  <dataConsolidate/>
  <mergeCells count="4">
    <mergeCell ref="B1:D1"/>
    <mergeCell ref="B4:C4"/>
    <mergeCell ref="B5:C5"/>
    <mergeCell ref="B6:C6"/>
  </mergeCells>
  <conditionalFormatting sqref="B8:N10">
    <cfRule type="notContainsBlanks" dxfId="28" priority="33">
      <formula>LEN(TRIM(B8))&gt;0</formula>
    </cfRule>
  </conditionalFormatting>
  <conditionalFormatting sqref="B11:N11">
    <cfRule type="notContainsBlanks" dxfId="27" priority="28">
      <formula>LEN(TRIM(B11))&gt;0</formula>
    </cfRule>
  </conditionalFormatting>
  <conditionalFormatting sqref="B13 B16 B19:B24 B27">
    <cfRule type="expression" dxfId="26" priority="27">
      <formula>$B$8=1</formula>
    </cfRule>
  </conditionalFormatting>
  <conditionalFormatting sqref="C13 C16 C19:C24 C27">
    <cfRule type="expression" dxfId="25" priority="26">
      <formula>$C$8=2</formula>
    </cfRule>
  </conditionalFormatting>
  <conditionalFormatting sqref="D13 D16 D19:D24 D27">
    <cfRule type="expression" dxfId="24" priority="25">
      <formula>$D$8=3</formula>
    </cfRule>
  </conditionalFormatting>
  <conditionalFormatting sqref="E13 E16 E19:E24 E27">
    <cfRule type="expression" dxfId="23" priority="24">
      <formula>$E$8=4</formula>
    </cfRule>
  </conditionalFormatting>
  <conditionalFormatting sqref="F13 F16 F19:F24 F27">
    <cfRule type="expression" dxfId="22" priority="23">
      <formula>$F$8=5</formula>
    </cfRule>
  </conditionalFormatting>
  <conditionalFormatting sqref="G13 G16 G19:G24 G27">
    <cfRule type="expression" dxfId="21" priority="22">
      <formula>$G$8=6</formula>
    </cfRule>
  </conditionalFormatting>
  <conditionalFormatting sqref="H13 H16 H19:H24 H27">
    <cfRule type="expression" dxfId="20" priority="21">
      <formula>$H$8=7</formula>
    </cfRule>
  </conditionalFormatting>
  <conditionalFormatting sqref="I13 I16 I19:I24 I27">
    <cfRule type="expression" dxfId="19" priority="20">
      <formula>$I$8=8</formula>
    </cfRule>
  </conditionalFormatting>
  <conditionalFormatting sqref="J13 J16 J19:J24 J27">
    <cfRule type="expression" dxfId="18" priority="19">
      <formula>$J$8=9</formula>
    </cfRule>
  </conditionalFormatting>
  <conditionalFormatting sqref="K13 K16 K19:K24 K27">
    <cfRule type="expression" dxfId="17" priority="18">
      <formula>$K$8=10</formula>
    </cfRule>
  </conditionalFormatting>
  <conditionalFormatting sqref="L13 L16 L19:L24 L27">
    <cfRule type="expression" dxfId="16" priority="17">
      <formula>$L$8=11</formula>
    </cfRule>
  </conditionalFormatting>
  <conditionalFormatting sqref="M13 M16 M19:M24 M27">
    <cfRule type="expression" dxfId="15" priority="16">
      <formula>$M$8=12</formula>
    </cfRule>
  </conditionalFormatting>
  <conditionalFormatting sqref="N13 N16 N19:N24 N27">
    <cfRule type="expression" dxfId="14" priority="15">
      <formula>$N$8=13</formula>
    </cfRule>
  </conditionalFormatting>
  <conditionalFormatting sqref="B29">
    <cfRule type="expression" dxfId="13" priority="14">
      <formula>$B$8=1</formula>
    </cfRule>
  </conditionalFormatting>
  <conditionalFormatting sqref="C29">
    <cfRule type="expression" dxfId="12" priority="13">
      <formula>$C$8=2</formula>
    </cfRule>
  </conditionalFormatting>
  <conditionalFormatting sqref="D29">
    <cfRule type="expression" dxfId="11" priority="12">
      <formula>$D$8=3</formula>
    </cfRule>
  </conditionalFormatting>
  <conditionalFormatting sqref="E29">
    <cfRule type="expression" dxfId="10" priority="11">
      <formula>$E$8=4</formula>
    </cfRule>
  </conditionalFormatting>
  <conditionalFormatting sqref="F29">
    <cfRule type="expression" dxfId="9" priority="10">
      <formula>$F$8=5</formula>
    </cfRule>
  </conditionalFormatting>
  <conditionalFormatting sqref="G29">
    <cfRule type="expression" dxfId="8" priority="9">
      <formula>$G$8=6</formula>
    </cfRule>
  </conditionalFormatting>
  <conditionalFormatting sqref="H29">
    <cfRule type="expression" dxfId="7" priority="8">
      <formula>$H$8=7</formula>
    </cfRule>
  </conditionalFormatting>
  <conditionalFormatting sqref="I29">
    <cfRule type="expression" dxfId="6" priority="7">
      <formula>$I$8=8</formula>
    </cfRule>
  </conditionalFormatting>
  <conditionalFormatting sqref="J29">
    <cfRule type="expression" dxfId="5" priority="6">
      <formula>$J$8=9</formula>
    </cfRule>
  </conditionalFormatting>
  <conditionalFormatting sqref="K29">
    <cfRule type="expression" dxfId="4" priority="5">
      <formula>$K$8=10</formula>
    </cfRule>
  </conditionalFormatting>
  <conditionalFormatting sqref="L29">
    <cfRule type="expression" dxfId="3" priority="4">
      <formula>$L$8=11</formula>
    </cfRule>
  </conditionalFormatting>
  <conditionalFormatting sqref="M29">
    <cfRule type="expression" dxfId="2" priority="3">
      <formula>$M$8=12</formula>
    </cfRule>
  </conditionalFormatting>
  <conditionalFormatting sqref="N29">
    <cfRule type="expression" dxfId="1" priority="2">
      <formula>$N$8=13</formula>
    </cfRule>
  </conditionalFormatting>
  <conditionalFormatting sqref="B4:C6">
    <cfRule type="expression" dxfId="0" priority="1">
      <formula>$B$8=1</formula>
    </cfRule>
  </conditionalFormatting>
  <dataValidations count="1">
    <dataValidation type="whole" errorStyle="warning" operator="equal" allowBlank="1" showInputMessage="1" showErrorMessage="1" error="Nel SIGEM risulta un dato differente.... Verificare" sqref="B13:N13">
      <formula1>B11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Elenco!$L$2:$L$22</xm:f>
          </x14:formula1>
          <xm:sqref>B1:D1</xm:sqref>
        </x14:dataValidation>
        <x14:dataValidation type="list" allowBlank="1" showInputMessage="1" showErrorMessage="1">
          <x14:formula1>
            <xm:f>Elenco!$O$9:$O$13</xm:f>
          </x14:formula1>
          <xm:sqref>B16:N16</xm:sqref>
        </x14:dataValidation>
        <x14:dataValidation type="list" allowBlank="1" showInputMessage="1" showErrorMessage="1">
          <x14:formula1>
            <xm:f>Elenco!$O$17:$O$18</xm:f>
          </x14:formula1>
          <xm:sqref>B27:N27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"/>
  <sheetViews>
    <sheetView workbookViewId="0">
      <pane xSplit="2" ySplit="1" topLeftCell="L2" activePane="bottomRight" state="frozen"/>
      <selection pane="topRight" activeCell="B1" sqref="B1"/>
      <selection pane="bottomLeft" activeCell="A2" sqref="A2"/>
      <selection pane="bottomRight" activeCell="L3" sqref="L3"/>
    </sheetView>
  </sheetViews>
  <sheetFormatPr defaultRowHeight="12" x14ac:dyDescent="0.2"/>
  <cols>
    <col min="1" max="1" width="7.42578125" style="8" customWidth="1"/>
    <col min="2" max="2" width="54.140625" style="6" bestFit="1" customWidth="1"/>
    <col min="3" max="3" width="7.42578125" style="8" customWidth="1"/>
    <col min="4" max="4" width="56.85546875" style="12" bestFit="1" customWidth="1"/>
    <col min="5" max="5" width="10.7109375" style="6" customWidth="1"/>
    <col min="6" max="6" width="23.85546875" style="6" customWidth="1"/>
    <col min="7" max="7" width="37.28515625" style="6" customWidth="1"/>
    <col min="8" max="8" width="19.5703125" style="6" bestFit="1" customWidth="1"/>
    <col min="9" max="9" width="11.42578125" style="7" customWidth="1"/>
    <col min="10" max="10" width="13.42578125" style="7" customWidth="1"/>
    <col min="11" max="11" width="9.140625" style="6"/>
    <col min="12" max="12" width="61.85546875" style="6" bestFit="1" customWidth="1"/>
    <col min="13" max="13" width="23.7109375" style="6" bestFit="1" customWidth="1"/>
    <col min="14" max="16384" width="9.140625" style="6"/>
  </cols>
  <sheetData>
    <row r="1" spans="1:27" s="3" customFormat="1" ht="24" x14ac:dyDescent="0.25">
      <c r="A1" s="4" t="s">
        <v>286</v>
      </c>
      <c r="B1" s="3" t="s">
        <v>17</v>
      </c>
      <c r="C1" s="4" t="s">
        <v>288</v>
      </c>
      <c r="D1" s="10" t="s">
        <v>287</v>
      </c>
      <c r="E1" s="3" t="s">
        <v>18</v>
      </c>
      <c r="F1" s="3" t="s">
        <v>1</v>
      </c>
      <c r="G1" s="3" t="s">
        <v>19</v>
      </c>
      <c r="H1" s="3" t="s">
        <v>20</v>
      </c>
      <c r="I1" s="9" t="s">
        <v>21</v>
      </c>
      <c r="J1" s="9" t="s">
        <v>22</v>
      </c>
      <c r="L1" s="1" t="s">
        <v>284</v>
      </c>
      <c r="M1" t="s">
        <v>289</v>
      </c>
      <c r="N1"/>
    </row>
    <row r="2" spans="1:27" ht="15" x14ac:dyDescent="0.25">
      <c r="A2" s="5">
        <v>1</v>
      </c>
      <c r="B2" s="6" t="s">
        <v>23</v>
      </c>
      <c r="C2" s="5">
        <f>COUNTIF($B$2:$B2,B2)</f>
        <v>1</v>
      </c>
      <c r="D2" s="11" t="str">
        <f t="shared" ref="D2:D33" si="0">CONCATENATE(B2," _ ",C2)</f>
        <v>EuroConsulting S.r.l. _ 1</v>
      </c>
      <c r="E2" s="6" t="s">
        <v>24</v>
      </c>
      <c r="F2" s="6" t="s">
        <v>25</v>
      </c>
      <c r="G2" s="6" t="s">
        <v>26</v>
      </c>
      <c r="H2" s="6" t="s">
        <v>27</v>
      </c>
      <c r="I2" s="7">
        <v>560450</v>
      </c>
      <c r="J2" s="7">
        <v>494761.49</v>
      </c>
      <c r="L2" s="2" t="s">
        <v>153</v>
      </c>
      <c r="M2" s="13">
        <v>2</v>
      </c>
      <c r="N2"/>
    </row>
    <row r="3" spans="1:27" ht="15" x14ac:dyDescent="0.25">
      <c r="A3" s="5">
        <v>2</v>
      </c>
      <c r="B3" s="6" t="s">
        <v>23</v>
      </c>
      <c r="C3" s="5">
        <f>COUNTIF($B$2:$B3,B3)</f>
        <v>2</v>
      </c>
      <c r="D3" s="11" t="str">
        <f t="shared" si="0"/>
        <v>EuroConsulting S.r.l. _ 2</v>
      </c>
      <c r="E3" s="6" t="s">
        <v>24</v>
      </c>
      <c r="F3" s="6" t="s">
        <v>28</v>
      </c>
      <c r="G3" s="6" t="s">
        <v>29</v>
      </c>
      <c r="H3" s="6" t="s">
        <v>27</v>
      </c>
      <c r="I3" s="7">
        <v>262870</v>
      </c>
      <c r="J3" s="7">
        <v>237556.18</v>
      </c>
      <c r="L3" s="2" t="s">
        <v>37</v>
      </c>
      <c r="M3" s="13">
        <v>13</v>
      </c>
      <c r="N3"/>
      <c r="O3" s="14">
        <v>1</v>
      </c>
      <c r="P3" s="14">
        <v>2</v>
      </c>
      <c r="Q3" s="14">
        <v>3</v>
      </c>
      <c r="R3" s="14">
        <v>4</v>
      </c>
      <c r="S3" s="14">
        <v>5</v>
      </c>
      <c r="T3" s="14">
        <v>6</v>
      </c>
      <c r="U3" s="14">
        <v>7</v>
      </c>
      <c r="V3" s="14">
        <v>8</v>
      </c>
      <c r="W3" s="14">
        <v>9</v>
      </c>
      <c r="X3" s="14">
        <v>10</v>
      </c>
      <c r="Y3" s="14">
        <v>11</v>
      </c>
      <c r="Z3" s="14">
        <v>12</v>
      </c>
      <c r="AA3" s="14">
        <v>13</v>
      </c>
    </row>
    <row r="4" spans="1:27" ht="15" x14ac:dyDescent="0.25">
      <c r="A4" s="5">
        <v>3</v>
      </c>
      <c r="B4" s="6" t="s">
        <v>23</v>
      </c>
      <c r="C4" s="5">
        <f>COUNTIF($B$2:$B4,B4)</f>
        <v>3</v>
      </c>
      <c r="D4" s="11" t="str">
        <f t="shared" si="0"/>
        <v>EuroConsulting S.r.l. _ 3</v>
      </c>
      <c r="E4" s="6" t="s">
        <v>24</v>
      </c>
      <c r="F4" s="6" t="s">
        <v>30</v>
      </c>
      <c r="G4" s="6" t="s">
        <v>31</v>
      </c>
      <c r="H4" s="6" t="s">
        <v>27</v>
      </c>
      <c r="I4" s="7">
        <v>135840</v>
      </c>
      <c r="J4" s="7">
        <v>101527.47</v>
      </c>
      <c r="L4" s="2" t="s">
        <v>47</v>
      </c>
      <c r="M4" s="13">
        <v>12</v>
      </c>
      <c r="N4"/>
      <c r="O4" s="15" t="str">
        <f>CONCATENATE('Rilevaz. Tirocini Disabili 2017'!$B1," _ ",Elenco!O3)</f>
        <v xml:space="preserve"> _ 1</v>
      </c>
      <c r="P4" s="15" t="str">
        <f>CONCATENATE('Rilevaz. Tirocini Disabili 2017'!$B1," _ ",Elenco!P3)</f>
        <v xml:space="preserve"> _ 2</v>
      </c>
      <c r="Q4" s="15" t="str">
        <f>CONCATENATE('Rilevaz. Tirocini Disabili 2017'!$B1," _ ",Elenco!Q3)</f>
        <v xml:space="preserve"> _ 3</v>
      </c>
      <c r="R4" s="15" t="str">
        <f>CONCATENATE('Rilevaz. Tirocini Disabili 2017'!$B1," _ ",Elenco!R3)</f>
        <v xml:space="preserve"> _ 4</v>
      </c>
      <c r="S4" s="15" t="str">
        <f>CONCATENATE('Rilevaz. Tirocini Disabili 2017'!$B1," _ ",Elenco!S3)</f>
        <v xml:space="preserve"> _ 5</v>
      </c>
      <c r="T4" s="15" t="str">
        <f>CONCATENATE('Rilevaz. Tirocini Disabili 2017'!$B1," _ ",Elenco!T3)</f>
        <v xml:space="preserve"> _ 6</v>
      </c>
      <c r="U4" s="15" t="str">
        <f>CONCATENATE('Rilevaz. Tirocini Disabili 2017'!$B1," _ ",Elenco!U3)</f>
        <v xml:space="preserve"> _ 7</v>
      </c>
      <c r="V4" s="15" t="str">
        <f>CONCATENATE('Rilevaz. Tirocini Disabili 2017'!$B1," _ ",Elenco!V3)</f>
        <v xml:space="preserve"> _ 8</v>
      </c>
      <c r="W4" s="15" t="str">
        <f>CONCATENATE('Rilevaz. Tirocini Disabili 2017'!$B1," _ ",Elenco!W3)</f>
        <v xml:space="preserve"> _ 9</v>
      </c>
      <c r="X4" s="15" t="str">
        <f>CONCATENATE('Rilevaz. Tirocini Disabili 2017'!$B1," _ ",Elenco!X3)</f>
        <v xml:space="preserve"> _ 10</v>
      </c>
      <c r="Y4" s="15" t="str">
        <f>CONCATENATE('Rilevaz. Tirocini Disabili 2017'!$B1," _ ",Elenco!Y3)</f>
        <v xml:space="preserve"> _ 11</v>
      </c>
      <c r="Z4" s="15" t="str">
        <f>CONCATENATE('Rilevaz. Tirocini Disabili 2017'!$B1," _ ",Elenco!Z3)</f>
        <v xml:space="preserve"> _ 12</v>
      </c>
      <c r="AA4" s="15" t="str">
        <f>CONCATENATE('Rilevaz. Tirocini Disabili 2017'!$B1," _ ",Elenco!AA3)</f>
        <v xml:space="preserve"> _ 13</v>
      </c>
    </row>
    <row r="5" spans="1:27" ht="15" x14ac:dyDescent="0.25">
      <c r="A5" s="5">
        <v>4</v>
      </c>
      <c r="B5" s="6" t="s">
        <v>23</v>
      </c>
      <c r="C5" s="5">
        <f>COUNTIF($B$2:$B5,B5)</f>
        <v>4</v>
      </c>
      <c r="D5" s="11" t="str">
        <f t="shared" si="0"/>
        <v>EuroConsulting S.r.l. _ 4</v>
      </c>
      <c r="E5" s="6" t="s">
        <v>24</v>
      </c>
      <c r="F5" s="6" t="s">
        <v>32</v>
      </c>
      <c r="G5" s="6" t="s">
        <v>33</v>
      </c>
      <c r="H5" s="6" t="s">
        <v>27</v>
      </c>
      <c r="I5" s="7">
        <v>79760</v>
      </c>
      <c r="J5" s="7">
        <v>68772.55</v>
      </c>
      <c r="L5" s="2" t="s">
        <v>106</v>
      </c>
      <c r="M5" s="13">
        <v>4</v>
      </c>
      <c r="N5"/>
    </row>
    <row r="6" spans="1:27" ht="15" x14ac:dyDescent="0.25">
      <c r="A6" s="5">
        <v>5</v>
      </c>
      <c r="B6" s="6" t="s">
        <v>34</v>
      </c>
      <c r="C6" s="5">
        <f>COUNTIF($B$2:$B6,B6)</f>
        <v>1</v>
      </c>
      <c r="D6" s="11" t="str">
        <f t="shared" si="0"/>
        <v>SAIP Formazione srl _ 1</v>
      </c>
      <c r="E6" s="6" t="s">
        <v>24</v>
      </c>
      <c r="F6" s="6" t="s">
        <v>35</v>
      </c>
      <c r="G6" s="6" t="s">
        <v>36</v>
      </c>
      <c r="H6" s="6" t="s">
        <v>27</v>
      </c>
      <c r="I6" s="7">
        <v>1204990</v>
      </c>
      <c r="J6" s="7">
        <v>1099270</v>
      </c>
      <c r="L6" s="2" t="s">
        <v>114</v>
      </c>
      <c r="M6" s="13">
        <v>3</v>
      </c>
      <c r="N6"/>
    </row>
    <row r="7" spans="1:27" ht="15" x14ac:dyDescent="0.25">
      <c r="A7" s="5">
        <v>6</v>
      </c>
      <c r="B7" s="6" t="s">
        <v>37</v>
      </c>
      <c r="C7" s="5">
        <f>COUNTIF($B$2:$B7,B7)</f>
        <v>1</v>
      </c>
      <c r="D7" s="11" t="str">
        <f t="shared" si="0"/>
        <v>Ce.S.F.Or. Centro Studi Formazione Orientamento _ 1</v>
      </c>
      <c r="E7" s="6" t="s">
        <v>24</v>
      </c>
      <c r="F7" s="6" t="s">
        <v>38</v>
      </c>
      <c r="G7" s="6" t="s">
        <v>39</v>
      </c>
      <c r="H7" s="6" t="s">
        <v>27</v>
      </c>
      <c r="I7" s="7">
        <v>77300</v>
      </c>
      <c r="J7" s="7">
        <v>64616.23</v>
      </c>
      <c r="L7" s="2" t="s">
        <v>57</v>
      </c>
      <c r="M7" s="13">
        <v>9</v>
      </c>
      <c r="N7"/>
    </row>
    <row r="8" spans="1:27" ht="15" x14ac:dyDescent="0.25">
      <c r="A8" s="5">
        <v>7</v>
      </c>
      <c r="B8" s="6" t="s">
        <v>37</v>
      </c>
      <c r="C8" s="5">
        <f>COUNTIF($B$2:$B8,B8)</f>
        <v>2</v>
      </c>
      <c r="D8" s="11" t="str">
        <f t="shared" si="0"/>
        <v>Ce.S.F.Or. Centro Studi Formazione Orientamento _ 2</v>
      </c>
      <c r="E8" s="6" t="s">
        <v>24</v>
      </c>
      <c r="F8" s="6" t="s">
        <v>40</v>
      </c>
      <c r="G8" s="6" t="s">
        <v>41</v>
      </c>
      <c r="H8" s="6" t="s">
        <v>27</v>
      </c>
      <c r="I8" s="7">
        <v>80150</v>
      </c>
      <c r="J8" s="7">
        <v>50286.26</v>
      </c>
      <c r="L8" s="2" t="s">
        <v>68</v>
      </c>
      <c r="M8" s="13">
        <v>4</v>
      </c>
      <c r="N8"/>
      <c r="O8" s="16" t="s">
        <v>3</v>
      </c>
    </row>
    <row r="9" spans="1:27" ht="15" x14ac:dyDescent="0.25">
      <c r="A9" s="5">
        <v>8</v>
      </c>
      <c r="B9" s="6" t="s">
        <v>42</v>
      </c>
      <c r="C9" s="5">
        <f>COUNTIF($B$2:$B9,B9)</f>
        <v>1</v>
      </c>
      <c r="D9" s="11" t="str">
        <f t="shared" si="0"/>
        <v>PER FORMARE SRL IMPRESA SOCIALE _ 1</v>
      </c>
      <c r="E9" s="6" t="s">
        <v>24</v>
      </c>
      <c r="F9" s="6" t="s">
        <v>43</v>
      </c>
      <c r="G9" s="6" t="s">
        <v>44</v>
      </c>
      <c r="H9" s="6" t="s">
        <v>27</v>
      </c>
      <c r="I9" s="7">
        <v>134854</v>
      </c>
      <c r="J9" s="7">
        <v>117333.67</v>
      </c>
      <c r="L9" s="2" t="s">
        <v>127</v>
      </c>
      <c r="M9" s="13">
        <v>7</v>
      </c>
      <c r="N9"/>
      <c r="O9" s="6" t="s">
        <v>291</v>
      </c>
    </row>
    <row r="10" spans="1:27" ht="15" x14ac:dyDescent="0.25">
      <c r="A10" s="5">
        <v>9</v>
      </c>
      <c r="B10" s="6" t="s">
        <v>37</v>
      </c>
      <c r="C10" s="5">
        <f>COUNTIF($B$2:$B10,B10)</f>
        <v>3</v>
      </c>
      <c r="D10" s="11" t="str">
        <f t="shared" si="0"/>
        <v>Ce.S.F.Or. Centro Studi Formazione Orientamento _ 3</v>
      </c>
      <c r="E10" s="6" t="s">
        <v>24</v>
      </c>
      <c r="F10" s="6" t="s">
        <v>45</v>
      </c>
      <c r="G10" s="6" t="s">
        <v>46</v>
      </c>
      <c r="H10" s="6" t="s">
        <v>27</v>
      </c>
      <c r="I10" s="7">
        <v>107085</v>
      </c>
      <c r="J10" s="7">
        <v>79054.559999999998</v>
      </c>
      <c r="L10" s="2" t="s">
        <v>23</v>
      </c>
      <c r="M10" s="13">
        <v>7</v>
      </c>
      <c r="N10"/>
      <c r="O10" s="6" t="s">
        <v>292</v>
      </c>
    </row>
    <row r="11" spans="1:27" ht="15" x14ac:dyDescent="0.25">
      <c r="A11" s="5">
        <v>10</v>
      </c>
      <c r="B11" s="6" t="s">
        <v>47</v>
      </c>
      <c r="C11" s="5">
        <f>COUNTIF($B$2:$B11,B11)</f>
        <v>1</v>
      </c>
      <c r="D11" s="11" t="str">
        <f t="shared" si="0"/>
        <v>CENTRO EUROPEO DI STUDI MANAGERIALI _ 1</v>
      </c>
      <c r="E11" s="6" t="s">
        <v>24</v>
      </c>
      <c r="F11" s="6" t="s">
        <v>48</v>
      </c>
      <c r="G11" s="6" t="s">
        <v>49</v>
      </c>
      <c r="H11" s="6" t="s">
        <v>27</v>
      </c>
      <c r="I11" s="7">
        <v>134485</v>
      </c>
      <c r="J11" s="7">
        <v>115148.28</v>
      </c>
      <c r="L11" s="2" t="s">
        <v>73</v>
      </c>
      <c r="M11" s="13">
        <v>10</v>
      </c>
      <c r="N11"/>
      <c r="O11" s="6" t="s">
        <v>293</v>
      </c>
    </row>
    <row r="12" spans="1:27" ht="15" x14ac:dyDescent="0.25">
      <c r="A12" s="5">
        <v>11</v>
      </c>
      <c r="B12" s="6" t="s">
        <v>37</v>
      </c>
      <c r="C12" s="5">
        <f>COUNTIF($B$2:$B12,B12)</f>
        <v>4</v>
      </c>
      <c r="D12" s="11" t="str">
        <f t="shared" si="0"/>
        <v>Ce.S.F.Or. Centro Studi Formazione Orientamento _ 4</v>
      </c>
      <c r="E12" s="6" t="s">
        <v>24</v>
      </c>
      <c r="F12" s="6" t="s">
        <v>50</v>
      </c>
      <c r="G12" s="6" t="s">
        <v>51</v>
      </c>
      <c r="H12" s="6" t="s">
        <v>27</v>
      </c>
      <c r="I12" s="7">
        <v>92295</v>
      </c>
      <c r="J12" s="7">
        <v>71372.899999999994</v>
      </c>
      <c r="L12" s="2" t="s">
        <v>117</v>
      </c>
      <c r="M12" s="13">
        <v>6</v>
      </c>
      <c r="N12"/>
      <c r="O12" s="6" t="s">
        <v>294</v>
      </c>
    </row>
    <row r="13" spans="1:27" ht="15" x14ac:dyDescent="0.25">
      <c r="A13" s="5">
        <v>12</v>
      </c>
      <c r="B13" s="6" t="s">
        <v>52</v>
      </c>
      <c r="C13" s="5">
        <f>COUNTIF($B$2:$B13,B13)</f>
        <v>1</v>
      </c>
      <c r="D13" s="11" t="str">
        <f t="shared" si="0"/>
        <v>Il Pungiglione Società Cooperativa Sociale onlus _ 1</v>
      </c>
      <c r="E13" s="6" t="s">
        <v>24</v>
      </c>
      <c r="F13" s="6" t="s">
        <v>53</v>
      </c>
      <c r="G13" s="6" t="s">
        <v>54</v>
      </c>
      <c r="H13" s="6" t="s">
        <v>27</v>
      </c>
      <c r="I13" s="7">
        <v>65800</v>
      </c>
      <c r="J13" s="7">
        <v>53425</v>
      </c>
      <c r="L13" s="2" t="s">
        <v>95</v>
      </c>
      <c r="M13" s="13">
        <v>4</v>
      </c>
      <c r="N13"/>
      <c r="O13" s="6" t="s">
        <v>295</v>
      </c>
    </row>
    <row r="14" spans="1:27" ht="15" x14ac:dyDescent="0.25">
      <c r="A14" s="5">
        <v>13</v>
      </c>
      <c r="B14" s="6" t="s">
        <v>47</v>
      </c>
      <c r="C14" s="5">
        <f>COUNTIF($B$2:$B14,B14)</f>
        <v>2</v>
      </c>
      <c r="D14" s="11" t="str">
        <f t="shared" si="0"/>
        <v>CENTRO EUROPEO DI STUDI MANAGERIALI _ 2</v>
      </c>
      <c r="E14" s="6" t="s">
        <v>24</v>
      </c>
      <c r="F14" s="6" t="s">
        <v>55</v>
      </c>
      <c r="G14" s="6" t="s">
        <v>56</v>
      </c>
      <c r="H14" s="6" t="s">
        <v>27</v>
      </c>
      <c r="I14" s="7">
        <v>117350</v>
      </c>
      <c r="J14" s="7">
        <v>112643.39</v>
      </c>
      <c r="L14" s="2" t="s">
        <v>124</v>
      </c>
      <c r="M14" s="13">
        <v>4</v>
      </c>
      <c r="N14"/>
    </row>
    <row r="15" spans="1:27" ht="15" x14ac:dyDescent="0.25">
      <c r="A15" s="5">
        <v>14</v>
      </c>
      <c r="B15" s="6" t="s">
        <v>57</v>
      </c>
      <c r="C15" s="5">
        <f>COUNTIF($B$2:$B15,B15)</f>
        <v>1</v>
      </c>
      <c r="D15" s="11" t="str">
        <f t="shared" si="0"/>
        <v>D.M.D. ITALIA S.R.L. _ 1</v>
      </c>
      <c r="E15" s="6" t="s">
        <v>24</v>
      </c>
      <c r="F15" s="6" t="s">
        <v>58</v>
      </c>
      <c r="G15" s="6" t="s">
        <v>59</v>
      </c>
      <c r="H15" s="6" t="s">
        <v>27</v>
      </c>
      <c r="I15" s="7">
        <v>262725</v>
      </c>
      <c r="J15" s="7">
        <v>236336</v>
      </c>
      <c r="L15" s="2" t="s">
        <v>52</v>
      </c>
      <c r="M15" s="13">
        <v>9</v>
      </c>
      <c r="N15"/>
    </row>
    <row r="16" spans="1:27" ht="15" x14ac:dyDescent="0.25">
      <c r="A16" s="5">
        <v>15</v>
      </c>
      <c r="B16" s="6" t="s">
        <v>57</v>
      </c>
      <c r="C16" s="5">
        <f>COUNTIF($B$2:$B16,B16)</f>
        <v>2</v>
      </c>
      <c r="D16" s="11" t="str">
        <f t="shared" si="0"/>
        <v>D.M.D. ITALIA S.R.L. _ 2</v>
      </c>
      <c r="E16" s="6" t="s">
        <v>24</v>
      </c>
      <c r="F16" s="6" t="s">
        <v>60</v>
      </c>
      <c r="G16" s="6" t="s">
        <v>61</v>
      </c>
      <c r="H16" s="6" t="s">
        <v>27</v>
      </c>
      <c r="I16" s="7">
        <v>261870</v>
      </c>
      <c r="J16" s="7">
        <v>230997.5</v>
      </c>
      <c r="L16" s="2" t="s">
        <v>42</v>
      </c>
      <c r="M16" s="13">
        <v>4</v>
      </c>
      <c r="N16"/>
      <c r="O16" s="17" t="s">
        <v>16</v>
      </c>
    </row>
    <row r="17" spans="1:15" ht="15" x14ac:dyDescent="0.25">
      <c r="A17" s="5">
        <v>16</v>
      </c>
      <c r="B17" s="6" t="s">
        <v>57</v>
      </c>
      <c r="C17" s="5">
        <f>COUNTIF($B$2:$B17,B17)</f>
        <v>3</v>
      </c>
      <c r="D17" s="11" t="str">
        <f t="shared" si="0"/>
        <v>D.M.D. ITALIA S.R.L. _ 3</v>
      </c>
      <c r="E17" s="6" t="s">
        <v>24</v>
      </c>
      <c r="F17" s="6" t="s">
        <v>62</v>
      </c>
      <c r="G17" s="6" t="s">
        <v>63</v>
      </c>
      <c r="H17" s="6" t="s">
        <v>27</v>
      </c>
      <c r="I17" s="7">
        <v>259210</v>
      </c>
      <c r="J17" s="7">
        <v>258830</v>
      </c>
      <c r="L17" s="2" t="s">
        <v>198</v>
      </c>
      <c r="M17" s="13">
        <v>3</v>
      </c>
      <c r="N17"/>
      <c r="O17" s="6" t="s">
        <v>290</v>
      </c>
    </row>
    <row r="18" spans="1:15" ht="15" x14ac:dyDescent="0.25">
      <c r="A18" s="5">
        <v>17</v>
      </c>
      <c r="B18" s="6" t="s">
        <v>42</v>
      </c>
      <c r="C18" s="5">
        <f>COUNTIF($B$2:$B18,B18)</f>
        <v>2</v>
      </c>
      <c r="D18" s="11" t="str">
        <f t="shared" si="0"/>
        <v>PER FORMARE SRL IMPRESA SOCIALE _ 2</v>
      </c>
      <c r="E18" s="6" t="s">
        <v>24</v>
      </c>
      <c r="F18" s="6" t="s">
        <v>64</v>
      </c>
      <c r="G18" s="6" t="s">
        <v>65</v>
      </c>
      <c r="H18" s="6" t="s">
        <v>27</v>
      </c>
      <c r="I18" s="7">
        <v>247504.14</v>
      </c>
      <c r="J18" s="7">
        <v>196378.57</v>
      </c>
      <c r="L18" s="2" t="s">
        <v>34</v>
      </c>
      <c r="M18" s="13">
        <v>3</v>
      </c>
      <c r="N18"/>
      <c r="O18" s="6" t="s">
        <v>15</v>
      </c>
    </row>
    <row r="19" spans="1:15" ht="15" x14ac:dyDescent="0.25">
      <c r="A19" s="5">
        <v>18</v>
      </c>
      <c r="B19" s="6" t="s">
        <v>37</v>
      </c>
      <c r="C19" s="5">
        <f>COUNTIF($B$2:$B19,B19)</f>
        <v>5</v>
      </c>
      <c r="D19" s="11" t="str">
        <f t="shared" si="0"/>
        <v>Ce.S.F.Or. Centro Studi Formazione Orientamento _ 5</v>
      </c>
      <c r="E19" s="6" t="s">
        <v>24</v>
      </c>
      <c r="F19" s="6" t="s">
        <v>66</v>
      </c>
      <c r="G19" s="6" t="s">
        <v>67</v>
      </c>
      <c r="H19" s="6" t="s">
        <v>27</v>
      </c>
      <c r="I19" s="7">
        <v>80530</v>
      </c>
      <c r="J19" s="7">
        <v>46715.25</v>
      </c>
      <c r="L19" s="2" t="s">
        <v>76</v>
      </c>
      <c r="M19" s="13">
        <v>5</v>
      </c>
    </row>
    <row r="20" spans="1:15" ht="15" x14ac:dyDescent="0.25">
      <c r="A20" s="5">
        <v>19</v>
      </c>
      <c r="B20" s="6" t="s">
        <v>68</v>
      </c>
      <c r="C20" s="5">
        <f>COUNTIF($B$2:$B20,B20)</f>
        <v>1</v>
      </c>
      <c r="D20" s="11" t="str">
        <f t="shared" si="0"/>
        <v>E.N.AD.I.L. Ente Nazionale Addestramento Istruzione dei Lavoratori _ 1</v>
      </c>
      <c r="E20" s="6" t="s">
        <v>24</v>
      </c>
      <c r="F20" s="6" t="s">
        <v>69</v>
      </c>
      <c r="G20" s="6" t="s">
        <v>70</v>
      </c>
      <c r="H20" s="6" t="s">
        <v>27</v>
      </c>
      <c r="I20" s="7">
        <v>822272.88</v>
      </c>
      <c r="J20" s="7">
        <v>684244.93</v>
      </c>
      <c r="L20" s="2" t="s">
        <v>229</v>
      </c>
      <c r="M20" s="13">
        <v>2</v>
      </c>
    </row>
    <row r="21" spans="1:15" ht="15" x14ac:dyDescent="0.25">
      <c r="A21" s="5">
        <v>20</v>
      </c>
      <c r="B21" s="6" t="s">
        <v>37</v>
      </c>
      <c r="C21" s="5">
        <f>COUNTIF($B$2:$B21,B21)</f>
        <v>6</v>
      </c>
      <c r="D21" s="11" t="str">
        <f t="shared" si="0"/>
        <v>Ce.S.F.Or. Centro Studi Formazione Orientamento _ 6</v>
      </c>
      <c r="E21" s="6" t="s">
        <v>24</v>
      </c>
      <c r="F21" s="6" t="s">
        <v>71</v>
      </c>
      <c r="G21" s="6" t="s">
        <v>72</v>
      </c>
      <c r="H21" s="6" t="s">
        <v>27</v>
      </c>
      <c r="I21" s="7">
        <v>80500</v>
      </c>
      <c r="J21" s="7">
        <v>63300.67</v>
      </c>
      <c r="L21" s="2" t="s">
        <v>111</v>
      </c>
      <c r="M21" s="13">
        <v>7</v>
      </c>
    </row>
    <row r="22" spans="1:15" ht="15" x14ac:dyDescent="0.25">
      <c r="A22" s="5">
        <v>21</v>
      </c>
      <c r="B22" s="6" t="s">
        <v>73</v>
      </c>
      <c r="C22" s="5">
        <f>COUNTIF($B$2:$B22,B22)</f>
        <v>1</v>
      </c>
      <c r="D22" s="11" t="str">
        <f t="shared" si="0"/>
        <v>EYES SRL _ 1</v>
      </c>
      <c r="E22" s="6" t="s">
        <v>24</v>
      </c>
      <c r="F22" s="6" t="s">
        <v>74</v>
      </c>
      <c r="G22" s="6" t="s">
        <v>75</v>
      </c>
      <c r="H22" s="6" t="s">
        <v>27</v>
      </c>
      <c r="I22" s="7">
        <v>110460</v>
      </c>
      <c r="J22" s="7">
        <v>71168.17</v>
      </c>
      <c r="L22" s="2" t="s">
        <v>150</v>
      </c>
      <c r="M22" s="13">
        <v>1</v>
      </c>
    </row>
    <row r="23" spans="1:15" ht="15" x14ac:dyDescent="0.25">
      <c r="A23" s="5">
        <v>22</v>
      </c>
      <c r="B23" s="6" t="s">
        <v>76</v>
      </c>
      <c r="C23" s="5">
        <f>COUNTIF($B$2:$B23,B23)</f>
        <v>1</v>
      </c>
      <c r="D23" s="11" t="str">
        <f t="shared" si="0"/>
        <v>Sapienza srl _ 1</v>
      </c>
      <c r="E23" s="6" t="s">
        <v>24</v>
      </c>
      <c r="F23" s="6" t="s">
        <v>77</v>
      </c>
      <c r="G23" s="6" t="s">
        <v>78</v>
      </c>
      <c r="H23" s="6" t="s">
        <v>27</v>
      </c>
      <c r="I23" s="7">
        <v>416120</v>
      </c>
      <c r="J23" s="7">
        <v>373715</v>
      </c>
      <c r="L23" s="2" t="s">
        <v>285</v>
      </c>
      <c r="M23" s="13">
        <v>119</v>
      </c>
    </row>
    <row r="24" spans="1:15" ht="15" x14ac:dyDescent="0.25">
      <c r="A24" s="5">
        <v>23</v>
      </c>
      <c r="B24" s="6" t="s">
        <v>76</v>
      </c>
      <c r="C24" s="5">
        <f>COUNTIF($B$2:$B24,B24)</f>
        <v>2</v>
      </c>
      <c r="D24" s="11" t="str">
        <f t="shared" si="0"/>
        <v>Sapienza srl _ 2</v>
      </c>
      <c r="E24" s="6" t="s">
        <v>24</v>
      </c>
      <c r="F24" s="6" t="s">
        <v>79</v>
      </c>
      <c r="G24" s="6" t="s">
        <v>80</v>
      </c>
      <c r="H24" s="6" t="s">
        <v>27</v>
      </c>
      <c r="I24" s="7">
        <v>879399</v>
      </c>
      <c r="J24" s="7">
        <v>741916.09</v>
      </c>
      <c r="L24"/>
      <c r="M24"/>
    </row>
    <row r="25" spans="1:15" ht="15" x14ac:dyDescent="0.25">
      <c r="A25" s="5">
        <v>24</v>
      </c>
      <c r="B25" s="6" t="s">
        <v>52</v>
      </c>
      <c r="C25" s="5">
        <f>COUNTIF($B$2:$B25,B25)</f>
        <v>2</v>
      </c>
      <c r="D25" s="11" t="str">
        <f t="shared" si="0"/>
        <v>Il Pungiglione Società Cooperativa Sociale onlus _ 2</v>
      </c>
      <c r="E25" s="6" t="s">
        <v>24</v>
      </c>
      <c r="F25" s="6" t="s">
        <v>81</v>
      </c>
      <c r="G25" s="6" t="s">
        <v>82</v>
      </c>
      <c r="H25" s="6" t="s">
        <v>27</v>
      </c>
      <c r="I25" s="7">
        <v>140770</v>
      </c>
      <c r="J25" s="7">
        <v>102637.75</v>
      </c>
      <c r="L25"/>
      <c r="M25"/>
    </row>
    <row r="26" spans="1:15" ht="15" x14ac:dyDescent="0.25">
      <c r="A26" s="5">
        <v>25</v>
      </c>
      <c r="B26" s="6" t="s">
        <v>47</v>
      </c>
      <c r="C26" s="5">
        <f>COUNTIF($B$2:$B26,B26)</f>
        <v>3</v>
      </c>
      <c r="D26" s="11" t="str">
        <f t="shared" si="0"/>
        <v>CENTRO EUROPEO DI STUDI MANAGERIALI _ 3</v>
      </c>
      <c r="E26" s="6" t="s">
        <v>24</v>
      </c>
      <c r="F26" s="6" t="s">
        <v>83</v>
      </c>
      <c r="G26" s="6" t="s">
        <v>84</v>
      </c>
      <c r="H26" s="6" t="s">
        <v>27</v>
      </c>
      <c r="I26" s="7">
        <v>146100</v>
      </c>
      <c r="J26" s="7">
        <v>117121.33</v>
      </c>
      <c r="L26"/>
      <c r="M26"/>
    </row>
    <row r="27" spans="1:15" ht="15" x14ac:dyDescent="0.25">
      <c r="A27" s="5">
        <v>26</v>
      </c>
      <c r="B27" s="6" t="s">
        <v>37</v>
      </c>
      <c r="C27" s="5">
        <f>COUNTIF($B$2:$B27,B27)</f>
        <v>7</v>
      </c>
      <c r="D27" s="11" t="str">
        <f t="shared" si="0"/>
        <v>Ce.S.F.Or. Centro Studi Formazione Orientamento _ 7</v>
      </c>
      <c r="E27" s="6" t="s">
        <v>24</v>
      </c>
      <c r="F27" s="6" t="s">
        <v>85</v>
      </c>
      <c r="G27" s="6" t="s">
        <v>86</v>
      </c>
      <c r="H27" s="6" t="s">
        <v>27</v>
      </c>
      <c r="I27" s="7">
        <v>80965</v>
      </c>
      <c r="J27" s="7">
        <v>76076.78</v>
      </c>
      <c r="L27"/>
      <c r="M27"/>
    </row>
    <row r="28" spans="1:15" ht="15" x14ac:dyDescent="0.25">
      <c r="A28" s="5">
        <v>27</v>
      </c>
      <c r="B28" s="6" t="s">
        <v>57</v>
      </c>
      <c r="C28" s="5">
        <f>COUNTIF($B$2:$B28,B28)</f>
        <v>4</v>
      </c>
      <c r="D28" s="11" t="str">
        <f t="shared" si="0"/>
        <v>D.M.D. ITALIA S.R.L. _ 4</v>
      </c>
      <c r="E28" s="6" t="s">
        <v>24</v>
      </c>
      <c r="F28" s="6" t="s">
        <v>87</v>
      </c>
      <c r="G28" s="6" t="s">
        <v>88</v>
      </c>
      <c r="H28" s="6" t="s">
        <v>27</v>
      </c>
      <c r="I28" s="7">
        <v>248710</v>
      </c>
      <c r="J28" s="7">
        <v>210254</v>
      </c>
      <c r="L28"/>
      <c r="M28"/>
    </row>
    <row r="29" spans="1:15" ht="15" x14ac:dyDescent="0.25">
      <c r="A29" s="5">
        <v>28</v>
      </c>
      <c r="B29" s="6" t="s">
        <v>57</v>
      </c>
      <c r="C29" s="5">
        <f>COUNTIF($B$2:$B29,B29)</f>
        <v>5</v>
      </c>
      <c r="D29" s="11" t="str">
        <f t="shared" si="0"/>
        <v>D.M.D. ITALIA S.R.L. _ 5</v>
      </c>
      <c r="E29" s="6" t="s">
        <v>24</v>
      </c>
      <c r="F29" s="6" t="s">
        <v>89</v>
      </c>
      <c r="G29" s="6" t="s">
        <v>90</v>
      </c>
      <c r="H29" s="6" t="s">
        <v>27</v>
      </c>
      <c r="I29" s="7">
        <v>260540</v>
      </c>
      <c r="J29" s="7">
        <v>214577.5</v>
      </c>
      <c r="L29"/>
      <c r="M29"/>
    </row>
    <row r="30" spans="1:15" x14ac:dyDescent="0.2">
      <c r="A30" s="5">
        <v>29</v>
      </c>
      <c r="B30" s="6" t="s">
        <v>52</v>
      </c>
      <c r="C30" s="5">
        <f>COUNTIF($B$2:$B30,B30)</f>
        <v>3</v>
      </c>
      <c r="D30" s="11" t="str">
        <f t="shared" si="0"/>
        <v>Il Pungiglione Società Cooperativa Sociale onlus _ 3</v>
      </c>
      <c r="E30" s="6" t="s">
        <v>24</v>
      </c>
      <c r="F30" s="6" t="s">
        <v>91</v>
      </c>
      <c r="G30" s="6" t="s">
        <v>92</v>
      </c>
      <c r="H30" s="6" t="s">
        <v>27</v>
      </c>
      <c r="I30" s="7">
        <v>117110</v>
      </c>
      <c r="J30" s="7">
        <v>74678.95</v>
      </c>
    </row>
    <row r="31" spans="1:15" x14ac:dyDescent="0.2">
      <c r="A31" s="5">
        <v>30</v>
      </c>
      <c r="B31" s="6" t="s">
        <v>47</v>
      </c>
      <c r="C31" s="5">
        <f>COUNTIF($B$2:$B31,B31)</f>
        <v>4</v>
      </c>
      <c r="D31" s="11" t="str">
        <f t="shared" si="0"/>
        <v>CENTRO EUROPEO DI STUDI MANAGERIALI _ 4</v>
      </c>
      <c r="E31" s="6" t="s">
        <v>24</v>
      </c>
      <c r="F31" s="6" t="s">
        <v>93</v>
      </c>
      <c r="G31" s="6" t="s">
        <v>94</v>
      </c>
      <c r="H31" s="6" t="s">
        <v>27</v>
      </c>
      <c r="I31" s="7">
        <v>116485</v>
      </c>
      <c r="J31" s="7">
        <v>89536.16</v>
      </c>
    </row>
    <row r="32" spans="1:15" x14ac:dyDescent="0.2">
      <c r="A32" s="5">
        <v>31</v>
      </c>
      <c r="B32" s="6" t="s">
        <v>95</v>
      </c>
      <c r="C32" s="5">
        <f>COUNTIF($B$2:$B32,B32)</f>
        <v>1</v>
      </c>
      <c r="D32" s="11" t="str">
        <f t="shared" si="0"/>
        <v>GESFOR S.R.L. _ 1</v>
      </c>
      <c r="E32" s="6" t="s">
        <v>24</v>
      </c>
      <c r="F32" s="6" t="s">
        <v>96</v>
      </c>
      <c r="G32" s="6" t="s">
        <v>97</v>
      </c>
      <c r="H32" s="6" t="s">
        <v>27</v>
      </c>
      <c r="I32" s="7">
        <v>12951</v>
      </c>
      <c r="J32" s="7">
        <v>0</v>
      </c>
    </row>
    <row r="33" spans="1:10" x14ac:dyDescent="0.2">
      <c r="A33" s="5">
        <v>32</v>
      </c>
      <c r="B33" s="6" t="s">
        <v>68</v>
      </c>
      <c r="C33" s="5">
        <f>COUNTIF($B$2:$B33,B33)</f>
        <v>2</v>
      </c>
      <c r="D33" s="11" t="str">
        <f t="shared" si="0"/>
        <v>E.N.AD.I.L. Ente Nazionale Addestramento Istruzione dei Lavoratori _ 2</v>
      </c>
      <c r="E33" s="6" t="s">
        <v>24</v>
      </c>
      <c r="F33" s="6" t="s">
        <v>98</v>
      </c>
      <c r="G33" s="6" t="s">
        <v>99</v>
      </c>
      <c r="H33" s="6" t="s">
        <v>27</v>
      </c>
      <c r="I33" s="7">
        <v>391556</v>
      </c>
      <c r="J33" s="7">
        <v>324944.18</v>
      </c>
    </row>
    <row r="34" spans="1:10" x14ac:dyDescent="0.2">
      <c r="A34" s="5">
        <v>33</v>
      </c>
      <c r="B34" s="6" t="s">
        <v>52</v>
      </c>
      <c r="C34" s="5">
        <f>COUNTIF($B$2:$B34,B34)</f>
        <v>4</v>
      </c>
      <c r="D34" s="11" t="str">
        <f t="shared" ref="D34:D65" si="1">CONCATENATE(B34," _ ",C34)</f>
        <v>Il Pungiglione Società Cooperativa Sociale onlus _ 4</v>
      </c>
      <c r="E34" s="6" t="s">
        <v>24</v>
      </c>
      <c r="F34" s="6" t="s">
        <v>100</v>
      </c>
      <c r="G34" s="6" t="s">
        <v>101</v>
      </c>
      <c r="H34" s="6" t="s">
        <v>27</v>
      </c>
      <c r="I34" s="7">
        <v>128940</v>
      </c>
      <c r="J34" s="7">
        <v>105488.76</v>
      </c>
    </row>
    <row r="35" spans="1:10" x14ac:dyDescent="0.2">
      <c r="A35" s="5">
        <v>34</v>
      </c>
      <c r="B35" s="6" t="s">
        <v>37</v>
      </c>
      <c r="C35" s="5">
        <f>COUNTIF($B$2:$B35,B35)</f>
        <v>8</v>
      </c>
      <c r="D35" s="11" t="str">
        <f t="shared" si="1"/>
        <v>Ce.S.F.Or. Centro Studi Formazione Orientamento _ 8</v>
      </c>
      <c r="E35" s="6" t="s">
        <v>24</v>
      </c>
      <c r="F35" s="6" t="s">
        <v>102</v>
      </c>
      <c r="G35" s="6" t="s">
        <v>103</v>
      </c>
      <c r="H35" s="6" t="s">
        <v>27</v>
      </c>
      <c r="I35" s="7">
        <v>79100</v>
      </c>
      <c r="J35" s="7">
        <v>62362.58</v>
      </c>
    </row>
    <row r="36" spans="1:10" x14ac:dyDescent="0.2">
      <c r="A36" s="5">
        <v>35</v>
      </c>
      <c r="B36" s="6" t="s">
        <v>95</v>
      </c>
      <c r="C36" s="5">
        <f>COUNTIF($B$2:$B36,B36)</f>
        <v>2</v>
      </c>
      <c r="D36" s="11" t="str">
        <f t="shared" si="1"/>
        <v>GESFOR S.R.L. _ 2</v>
      </c>
      <c r="E36" s="6" t="s">
        <v>24</v>
      </c>
      <c r="F36" s="6" t="s">
        <v>104</v>
      </c>
      <c r="G36" s="6" t="s">
        <v>105</v>
      </c>
      <c r="H36" s="6" t="s">
        <v>27</v>
      </c>
      <c r="I36" s="7">
        <v>25490</v>
      </c>
      <c r="J36" s="7">
        <v>17800</v>
      </c>
    </row>
    <row r="37" spans="1:10" x14ac:dyDescent="0.2">
      <c r="A37" s="5">
        <v>36</v>
      </c>
      <c r="B37" s="6" t="s">
        <v>106</v>
      </c>
      <c r="C37" s="5">
        <f>COUNTIF($B$2:$B37,B37)</f>
        <v>1</v>
      </c>
      <c r="D37" s="11" t="str">
        <f t="shared" si="1"/>
        <v>Consorzio Platone Società Cooperativa Sociale ONLUS _ 1</v>
      </c>
      <c r="E37" s="6" t="s">
        <v>24</v>
      </c>
      <c r="F37" s="6" t="s">
        <v>107</v>
      </c>
      <c r="G37" s="6" t="s">
        <v>108</v>
      </c>
      <c r="H37" s="6" t="s">
        <v>27</v>
      </c>
      <c r="I37" s="7">
        <v>322128.08</v>
      </c>
      <c r="J37" s="7">
        <v>258341.34</v>
      </c>
    </row>
    <row r="38" spans="1:10" x14ac:dyDescent="0.2">
      <c r="A38" s="5">
        <v>37</v>
      </c>
      <c r="B38" s="6" t="s">
        <v>47</v>
      </c>
      <c r="C38" s="5">
        <f>COUNTIF($B$2:$B38,B38)</f>
        <v>5</v>
      </c>
      <c r="D38" s="11" t="str">
        <f t="shared" si="1"/>
        <v>CENTRO EUROPEO DI STUDI MANAGERIALI _ 5</v>
      </c>
      <c r="E38" s="6" t="s">
        <v>24</v>
      </c>
      <c r="F38" s="6" t="s">
        <v>109</v>
      </c>
      <c r="G38" s="6" t="s">
        <v>110</v>
      </c>
      <c r="H38" s="6" t="s">
        <v>27</v>
      </c>
      <c r="I38" s="7">
        <v>132705</v>
      </c>
      <c r="J38" s="7">
        <v>115850.83</v>
      </c>
    </row>
    <row r="39" spans="1:10" x14ac:dyDescent="0.2">
      <c r="A39" s="5">
        <v>38</v>
      </c>
      <c r="B39" s="6" t="s">
        <v>111</v>
      </c>
      <c r="C39" s="5">
        <f>COUNTIF($B$2:$B39,B39)</f>
        <v>1</v>
      </c>
      <c r="D39" s="11" t="str">
        <f t="shared" si="1"/>
        <v>Speha Fresia Società Cooperativa _ 1</v>
      </c>
      <c r="E39" s="6" t="s">
        <v>24</v>
      </c>
      <c r="F39" s="6" t="s">
        <v>112</v>
      </c>
      <c r="G39" s="6" t="s">
        <v>113</v>
      </c>
      <c r="H39" s="6" t="s">
        <v>27</v>
      </c>
      <c r="I39" s="7">
        <v>101295</v>
      </c>
      <c r="J39" s="7">
        <v>85682.45</v>
      </c>
    </row>
    <row r="40" spans="1:10" x14ac:dyDescent="0.2">
      <c r="A40" s="5">
        <v>39</v>
      </c>
      <c r="B40" s="6" t="s">
        <v>114</v>
      </c>
      <c r="C40" s="5">
        <f>COUNTIF($B$2:$B40,B40)</f>
        <v>1</v>
      </c>
      <c r="D40" s="11" t="str">
        <f t="shared" si="1"/>
        <v>Cooperativa sociale Folias a r.l. – Onlus _ 1</v>
      </c>
      <c r="E40" s="6" t="s">
        <v>24</v>
      </c>
      <c r="F40" s="6" t="s">
        <v>115</v>
      </c>
      <c r="G40" s="6" t="s">
        <v>116</v>
      </c>
      <c r="H40" s="6" t="s">
        <v>27</v>
      </c>
      <c r="I40" s="7">
        <v>141145</v>
      </c>
      <c r="J40" s="7">
        <v>126195</v>
      </c>
    </row>
    <row r="41" spans="1:10" x14ac:dyDescent="0.2">
      <c r="A41" s="5">
        <v>40</v>
      </c>
      <c r="B41" s="6" t="s">
        <v>117</v>
      </c>
      <c r="C41" s="5">
        <f>COUNTIF($B$2:$B41,B41)</f>
        <v>1</v>
      </c>
      <c r="D41" s="11" t="str">
        <f t="shared" si="1"/>
        <v>FONDAZIONE ET LABORA  _ 1</v>
      </c>
      <c r="E41" s="6" t="s">
        <v>24</v>
      </c>
      <c r="F41" s="6" t="s">
        <v>118</v>
      </c>
      <c r="G41" s="6" t="s">
        <v>119</v>
      </c>
      <c r="H41" s="6" t="s">
        <v>27</v>
      </c>
      <c r="I41" s="7">
        <v>157925</v>
      </c>
      <c r="J41" s="7">
        <v>109214</v>
      </c>
    </row>
    <row r="42" spans="1:10" x14ac:dyDescent="0.2">
      <c r="A42" s="5">
        <v>41</v>
      </c>
      <c r="B42" s="6" t="s">
        <v>73</v>
      </c>
      <c r="C42" s="5">
        <f>COUNTIF($B$2:$B42,B42)</f>
        <v>2</v>
      </c>
      <c r="D42" s="11" t="str">
        <f t="shared" si="1"/>
        <v>EYES SRL _ 2</v>
      </c>
      <c r="E42" s="6" t="s">
        <v>24</v>
      </c>
      <c r="F42" s="6" t="s">
        <v>120</v>
      </c>
      <c r="G42" s="6" t="s">
        <v>121</v>
      </c>
      <c r="H42" s="6" t="s">
        <v>27</v>
      </c>
      <c r="I42" s="7">
        <v>325000</v>
      </c>
      <c r="J42" s="7">
        <v>256392.7</v>
      </c>
    </row>
    <row r="43" spans="1:10" x14ac:dyDescent="0.2">
      <c r="A43" s="5">
        <v>42</v>
      </c>
      <c r="B43" s="6" t="s">
        <v>37</v>
      </c>
      <c r="C43" s="5">
        <f>COUNTIF($B$2:$B43,B43)</f>
        <v>9</v>
      </c>
      <c r="D43" s="11" t="str">
        <f t="shared" si="1"/>
        <v>Ce.S.F.Or. Centro Studi Formazione Orientamento _ 9</v>
      </c>
      <c r="E43" s="6" t="s">
        <v>24</v>
      </c>
      <c r="F43" s="6" t="s">
        <v>122</v>
      </c>
      <c r="G43" s="6" t="s">
        <v>123</v>
      </c>
      <c r="H43" s="6" t="s">
        <v>27</v>
      </c>
      <c r="I43" s="7">
        <v>109615</v>
      </c>
      <c r="J43" s="7">
        <v>68007.94</v>
      </c>
    </row>
    <row r="44" spans="1:10" x14ac:dyDescent="0.2">
      <c r="A44" s="5">
        <v>43</v>
      </c>
      <c r="B44" s="6" t="s">
        <v>124</v>
      </c>
      <c r="C44" s="5">
        <f>COUNTIF($B$2:$B44,B44)</f>
        <v>1</v>
      </c>
      <c r="D44" s="11" t="str">
        <f t="shared" si="1"/>
        <v>I.I.S. S. PERTINI _ 1</v>
      </c>
      <c r="E44" s="6" t="s">
        <v>24</v>
      </c>
      <c r="F44" s="6" t="s">
        <v>125</v>
      </c>
      <c r="G44" s="6" t="s">
        <v>126</v>
      </c>
      <c r="H44" s="6" t="s">
        <v>27</v>
      </c>
      <c r="I44" s="7">
        <v>186010</v>
      </c>
      <c r="J44" s="7">
        <v>153995.13</v>
      </c>
    </row>
    <row r="45" spans="1:10" x14ac:dyDescent="0.2">
      <c r="A45" s="5">
        <v>44</v>
      </c>
      <c r="B45" s="6" t="s">
        <v>127</v>
      </c>
      <c r="C45" s="5">
        <f>COUNTIF($B$2:$B45,B45)</f>
        <v>1</v>
      </c>
      <c r="D45" s="11" t="str">
        <f t="shared" si="1"/>
        <v>ENAIP IMPRESA SOCIALE S.R.L. _ 1</v>
      </c>
      <c r="E45" s="6" t="s">
        <v>24</v>
      </c>
      <c r="F45" s="6" t="s">
        <v>128</v>
      </c>
      <c r="G45" s="6" t="s">
        <v>129</v>
      </c>
      <c r="H45" s="6" t="s">
        <v>27</v>
      </c>
      <c r="I45" s="7">
        <v>184165</v>
      </c>
      <c r="J45" s="7">
        <v>159080.18</v>
      </c>
    </row>
    <row r="46" spans="1:10" x14ac:dyDescent="0.2">
      <c r="A46" s="5">
        <v>45</v>
      </c>
      <c r="B46" s="6" t="s">
        <v>111</v>
      </c>
      <c r="C46" s="5">
        <f>COUNTIF($B$2:$B46,B46)</f>
        <v>2</v>
      </c>
      <c r="D46" s="11" t="str">
        <f t="shared" si="1"/>
        <v>Speha Fresia Società Cooperativa _ 2</v>
      </c>
      <c r="E46" s="6" t="s">
        <v>24</v>
      </c>
      <c r="F46" s="6" t="s">
        <v>130</v>
      </c>
      <c r="G46" s="6" t="s">
        <v>131</v>
      </c>
      <c r="H46" s="6" t="s">
        <v>27</v>
      </c>
      <c r="I46" s="7">
        <v>66735</v>
      </c>
      <c r="J46" s="7">
        <v>65183.86</v>
      </c>
    </row>
    <row r="47" spans="1:10" x14ac:dyDescent="0.2">
      <c r="A47" s="5">
        <v>46</v>
      </c>
      <c r="B47" s="6" t="s">
        <v>47</v>
      </c>
      <c r="C47" s="5">
        <f>COUNTIF($B$2:$B47,B47)</f>
        <v>6</v>
      </c>
      <c r="D47" s="11" t="str">
        <f t="shared" si="1"/>
        <v>CENTRO EUROPEO DI STUDI MANAGERIALI _ 6</v>
      </c>
      <c r="E47" s="6" t="s">
        <v>24</v>
      </c>
      <c r="F47" s="6" t="s">
        <v>132</v>
      </c>
      <c r="G47" s="6" t="s">
        <v>133</v>
      </c>
      <c r="H47" s="6" t="s">
        <v>27</v>
      </c>
      <c r="I47" s="7">
        <v>231105</v>
      </c>
      <c r="J47" s="7">
        <v>175930.93</v>
      </c>
    </row>
    <row r="48" spans="1:10" x14ac:dyDescent="0.2">
      <c r="A48" s="5">
        <v>47</v>
      </c>
      <c r="B48" s="6" t="s">
        <v>127</v>
      </c>
      <c r="C48" s="5">
        <f>COUNTIF($B$2:$B48,B48)</f>
        <v>2</v>
      </c>
      <c r="D48" s="11" t="str">
        <f t="shared" si="1"/>
        <v>ENAIP IMPRESA SOCIALE S.R.L. _ 2</v>
      </c>
      <c r="E48" s="6" t="s">
        <v>24</v>
      </c>
      <c r="F48" s="6" t="s">
        <v>134</v>
      </c>
      <c r="G48" s="6" t="s">
        <v>135</v>
      </c>
      <c r="H48" s="6" t="s">
        <v>27</v>
      </c>
      <c r="I48" s="7">
        <v>150500</v>
      </c>
      <c r="J48" s="7">
        <v>131050.15</v>
      </c>
    </row>
    <row r="49" spans="1:10" x14ac:dyDescent="0.2">
      <c r="A49" s="5">
        <v>48</v>
      </c>
      <c r="B49" s="6" t="s">
        <v>106</v>
      </c>
      <c r="C49" s="5">
        <f>COUNTIF($B$2:$B49,B49)</f>
        <v>2</v>
      </c>
      <c r="D49" s="11" t="str">
        <f t="shared" si="1"/>
        <v>Consorzio Platone Società Cooperativa Sociale ONLUS _ 2</v>
      </c>
      <c r="E49" s="6" t="s">
        <v>24</v>
      </c>
      <c r="F49" s="6" t="s">
        <v>136</v>
      </c>
      <c r="G49" s="6" t="s">
        <v>137</v>
      </c>
      <c r="H49" s="6" t="s">
        <v>27</v>
      </c>
      <c r="I49" s="7">
        <v>254002.89</v>
      </c>
      <c r="J49" s="7">
        <v>187870.16</v>
      </c>
    </row>
    <row r="50" spans="1:10" x14ac:dyDescent="0.2">
      <c r="A50" s="5">
        <v>49</v>
      </c>
      <c r="B50" s="6" t="s">
        <v>73</v>
      </c>
      <c r="C50" s="5">
        <f>COUNTIF($B$2:$B50,B50)</f>
        <v>3</v>
      </c>
      <c r="D50" s="11" t="str">
        <f t="shared" si="1"/>
        <v>EYES SRL _ 3</v>
      </c>
      <c r="E50" s="6" t="s">
        <v>24</v>
      </c>
      <c r="F50" s="6" t="s">
        <v>138</v>
      </c>
      <c r="G50" s="6" t="s">
        <v>139</v>
      </c>
      <c r="H50" s="6" t="s">
        <v>27</v>
      </c>
      <c r="I50" s="7">
        <v>388000</v>
      </c>
      <c r="J50" s="7">
        <v>252549.98</v>
      </c>
    </row>
    <row r="51" spans="1:10" x14ac:dyDescent="0.2">
      <c r="A51" s="5">
        <v>50</v>
      </c>
      <c r="B51" s="6" t="s">
        <v>95</v>
      </c>
      <c r="C51" s="5">
        <f>COUNTIF($B$2:$B51,B51)</f>
        <v>3</v>
      </c>
      <c r="D51" s="11" t="str">
        <f t="shared" si="1"/>
        <v>GESFOR S.R.L. _ 3</v>
      </c>
      <c r="E51" s="6" t="s">
        <v>24</v>
      </c>
      <c r="F51" s="6" t="s">
        <v>140</v>
      </c>
      <c r="G51" s="6" t="s">
        <v>141</v>
      </c>
      <c r="H51" s="6" t="s">
        <v>27</v>
      </c>
      <c r="I51" s="7">
        <v>7065</v>
      </c>
      <c r="J51" s="7">
        <v>6852.33</v>
      </c>
    </row>
    <row r="52" spans="1:10" x14ac:dyDescent="0.2">
      <c r="A52" s="5">
        <v>51</v>
      </c>
      <c r="B52" s="6" t="s">
        <v>52</v>
      </c>
      <c r="C52" s="5">
        <f>COUNTIF($B$2:$B52,B52)</f>
        <v>5</v>
      </c>
      <c r="D52" s="11" t="str">
        <f t="shared" si="1"/>
        <v>Il Pungiglione Società Cooperativa Sociale onlus _ 5</v>
      </c>
      <c r="E52" s="6" t="s">
        <v>24</v>
      </c>
      <c r="F52" s="6" t="s">
        <v>142</v>
      </c>
      <c r="G52" s="6" t="s">
        <v>143</v>
      </c>
      <c r="H52" s="6" t="s">
        <v>27</v>
      </c>
      <c r="I52" s="7">
        <v>128275</v>
      </c>
      <c r="J52" s="7">
        <v>59416.82</v>
      </c>
    </row>
    <row r="53" spans="1:10" x14ac:dyDescent="0.2">
      <c r="A53" s="5">
        <v>52</v>
      </c>
      <c r="B53" s="6" t="s">
        <v>42</v>
      </c>
      <c r="C53" s="5">
        <f>COUNTIF($B$2:$B53,B53)</f>
        <v>3</v>
      </c>
      <c r="D53" s="11" t="str">
        <f t="shared" si="1"/>
        <v>PER FORMARE SRL IMPRESA SOCIALE _ 3</v>
      </c>
      <c r="E53" s="6" t="s">
        <v>24</v>
      </c>
      <c r="F53" s="6" t="s">
        <v>144</v>
      </c>
      <c r="G53" s="6" t="s">
        <v>145</v>
      </c>
      <c r="H53" s="6" t="s">
        <v>27</v>
      </c>
      <c r="I53" s="7">
        <v>161940</v>
      </c>
      <c r="J53" s="7">
        <v>105247.27</v>
      </c>
    </row>
    <row r="54" spans="1:10" x14ac:dyDescent="0.2">
      <c r="A54" s="5">
        <v>53</v>
      </c>
      <c r="B54" s="6" t="s">
        <v>117</v>
      </c>
      <c r="C54" s="5">
        <f>COUNTIF($B$2:$B54,B54)</f>
        <v>2</v>
      </c>
      <c r="D54" s="11" t="str">
        <f t="shared" si="1"/>
        <v>FONDAZIONE ET LABORA  _ 2</v>
      </c>
      <c r="E54" s="6" t="s">
        <v>24</v>
      </c>
      <c r="F54" s="6" t="s">
        <v>146</v>
      </c>
      <c r="G54" s="6" t="s">
        <v>147</v>
      </c>
      <c r="H54" s="6" t="s">
        <v>27</v>
      </c>
      <c r="I54" s="7">
        <v>79395</v>
      </c>
      <c r="J54" s="7">
        <v>64535</v>
      </c>
    </row>
    <row r="55" spans="1:10" x14ac:dyDescent="0.2">
      <c r="A55" s="5">
        <v>54</v>
      </c>
      <c r="B55" s="6" t="s">
        <v>114</v>
      </c>
      <c r="C55" s="5">
        <f>COUNTIF($B$2:$B55,B55)</f>
        <v>2</v>
      </c>
      <c r="D55" s="11" t="str">
        <f t="shared" si="1"/>
        <v>Cooperativa sociale Folias a r.l. – Onlus _ 2</v>
      </c>
      <c r="E55" s="6" t="s">
        <v>24</v>
      </c>
      <c r="F55" s="6" t="s">
        <v>148</v>
      </c>
      <c r="G55" s="6" t="s">
        <v>149</v>
      </c>
      <c r="H55" s="6" t="s">
        <v>27</v>
      </c>
      <c r="I55" s="7">
        <v>111074</v>
      </c>
      <c r="J55" s="7">
        <v>73911.5</v>
      </c>
    </row>
    <row r="56" spans="1:10" x14ac:dyDescent="0.2">
      <c r="A56" s="5">
        <v>55</v>
      </c>
      <c r="B56" s="6" t="s">
        <v>150</v>
      </c>
      <c r="C56" s="5">
        <f>COUNTIF($B$2:$B56,B56)</f>
        <v>1</v>
      </c>
      <c r="D56" s="11" t="str">
        <f t="shared" si="1"/>
        <v>UMANA SPA _ 1</v>
      </c>
      <c r="E56" s="6" t="s">
        <v>24</v>
      </c>
      <c r="F56" s="6" t="s">
        <v>151</v>
      </c>
      <c r="G56" s="6" t="s">
        <v>152</v>
      </c>
      <c r="H56" s="6" t="s">
        <v>27</v>
      </c>
      <c r="I56" s="7">
        <v>70620</v>
      </c>
      <c r="J56" s="7">
        <v>64680</v>
      </c>
    </row>
    <row r="57" spans="1:10" x14ac:dyDescent="0.2">
      <c r="A57" s="5">
        <v>56</v>
      </c>
      <c r="B57" s="6" t="s">
        <v>153</v>
      </c>
      <c r="C57" s="5">
        <f>COUNTIF($B$2:$B57,B57)</f>
        <v>1</v>
      </c>
      <c r="D57" s="11" t="str">
        <f t="shared" si="1"/>
        <v>CAPODARCO FORMAZIONE Impresa Sociale S.r.l  _ 1</v>
      </c>
      <c r="E57" s="6" t="s">
        <v>24</v>
      </c>
      <c r="F57" s="6" t="s">
        <v>154</v>
      </c>
      <c r="G57" s="6" t="s">
        <v>155</v>
      </c>
      <c r="H57" s="6" t="s">
        <v>27</v>
      </c>
      <c r="I57" s="7">
        <v>408160</v>
      </c>
      <c r="J57" s="7">
        <v>336079.55</v>
      </c>
    </row>
    <row r="58" spans="1:10" x14ac:dyDescent="0.2">
      <c r="A58" s="5">
        <v>57</v>
      </c>
      <c r="B58" s="6" t="s">
        <v>47</v>
      </c>
      <c r="C58" s="5">
        <f>COUNTIF($B$2:$B58,B58)</f>
        <v>7</v>
      </c>
      <c r="D58" s="11" t="str">
        <f t="shared" si="1"/>
        <v>CENTRO EUROPEO DI STUDI MANAGERIALI _ 7</v>
      </c>
      <c r="E58" s="6" t="s">
        <v>24</v>
      </c>
      <c r="F58" s="6" t="s">
        <v>156</v>
      </c>
      <c r="G58" s="6" t="s">
        <v>157</v>
      </c>
      <c r="H58" s="6" t="s">
        <v>27</v>
      </c>
      <c r="I58" s="7">
        <v>171090</v>
      </c>
      <c r="J58" s="7">
        <v>131338.26</v>
      </c>
    </row>
    <row r="59" spans="1:10" x14ac:dyDescent="0.2">
      <c r="A59" s="5">
        <v>58</v>
      </c>
      <c r="B59" s="6" t="s">
        <v>111</v>
      </c>
      <c r="C59" s="5">
        <f>COUNTIF($B$2:$B59,B59)</f>
        <v>3</v>
      </c>
      <c r="D59" s="11" t="str">
        <f t="shared" si="1"/>
        <v>Speha Fresia Società Cooperativa _ 3</v>
      </c>
      <c r="E59" s="6" t="s">
        <v>24</v>
      </c>
      <c r="F59" s="6" t="s">
        <v>158</v>
      </c>
      <c r="G59" s="6" t="s">
        <v>159</v>
      </c>
      <c r="H59" s="6" t="s">
        <v>27</v>
      </c>
      <c r="I59" s="7">
        <v>90380</v>
      </c>
      <c r="J59" s="7">
        <v>58962.42</v>
      </c>
    </row>
    <row r="60" spans="1:10" x14ac:dyDescent="0.2">
      <c r="A60" s="5">
        <v>59</v>
      </c>
      <c r="B60" s="6" t="s">
        <v>52</v>
      </c>
      <c r="C60" s="5">
        <f>COUNTIF($B$2:$B60,B60)</f>
        <v>6</v>
      </c>
      <c r="D60" s="11" t="str">
        <f t="shared" si="1"/>
        <v>Il Pungiglione Società Cooperativa Sociale onlus _ 6</v>
      </c>
      <c r="E60" s="6" t="s">
        <v>24</v>
      </c>
      <c r="F60" s="6" t="s">
        <v>160</v>
      </c>
      <c r="G60" s="6" t="s">
        <v>161</v>
      </c>
      <c r="H60" s="6" t="s">
        <v>27</v>
      </c>
      <c r="I60" s="7">
        <v>104615</v>
      </c>
      <c r="J60" s="7">
        <v>102370.47</v>
      </c>
    </row>
    <row r="61" spans="1:10" x14ac:dyDescent="0.2">
      <c r="A61" s="5">
        <v>60</v>
      </c>
      <c r="B61" s="6" t="s">
        <v>124</v>
      </c>
      <c r="C61" s="5">
        <f>COUNTIF($B$2:$B61,B61)</f>
        <v>2</v>
      </c>
      <c r="D61" s="11" t="str">
        <f t="shared" si="1"/>
        <v>I.I.S. S. PERTINI _ 2</v>
      </c>
      <c r="E61" s="6" t="s">
        <v>24</v>
      </c>
      <c r="F61" s="6" t="s">
        <v>162</v>
      </c>
      <c r="G61" s="6" t="s">
        <v>163</v>
      </c>
      <c r="H61" s="6" t="s">
        <v>27</v>
      </c>
      <c r="I61" s="7">
        <v>171090</v>
      </c>
      <c r="J61" s="7">
        <v>124725.77</v>
      </c>
    </row>
    <row r="62" spans="1:10" x14ac:dyDescent="0.2">
      <c r="A62" s="5">
        <v>61</v>
      </c>
      <c r="B62" s="6" t="s">
        <v>73</v>
      </c>
      <c r="C62" s="5">
        <f>COUNTIF($B$2:$B62,B62)</f>
        <v>4</v>
      </c>
      <c r="D62" s="11" t="str">
        <f t="shared" si="1"/>
        <v>EYES SRL _ 4</v>
      </c>
      <c r="E62" s="6" t="s">
        <v>24</v>
      </c>
      <c r="F62" s="6" t="s">
        <v>164</v>
      </c>
      <c r="G62" s="6" t="s">
        <v>165</v>
      </c>
      <c r="H62" s="6" t="s">
        <v>27</v>
      </c>
      <c r="I62" s="7">
        <v>154000</v>
      </c>
      <c r="J62" s="7">
        <v>118849.89</v>
      </c>
    </row>
    <row r="63" spans="1:10" x14ac:dyDescent="0.2">
      <c r="A63" s="5">
        <v>62</v>
      </c>
      <c r="B63" s="6" t="s">
        <v>47</v>
      </c>
      <c r="C63" s="5">
        <f>COUNTIF($B$2:$B63,B63)</f>
        <v>8</v>
      </c>
      <c r="D63" s="11" t="str">
        <f t="shared" si="1"/>
        <v>CENTRO EUROPEO DI STUDI MANAGERIALI _ 8</v>
      </c>
      <c r="E63" s="6" t="s">
        <v>24</v>
      </c>
      <c r="F63" s="6" t="s">
        <v>166</v>
      </c>
      <c r="G63" s="6" t="s">
        <v>167</v>
      </c>
      <c r="H63" s="6" t="s">
        <v>27</v>
      </c>
      <c r="I63" s="7">
        <v>147555</v>
      </c>
      <c r="J63" s="7">
        <v>142203.70000000001</v>
      </c>
    </row>
    <row r="64" spans="1:10" x14ac:dyDescent="0.2">
      <c r="A64" s="5">
        <v>63</v>
      </c>
      <c r="B64" s="6" t="s">
        <v>95</v>
      </c>
      <c r="C64" s="5">
        <f>COUNTIF($B$2:$B64,B64)</f>
        <v>4</v>
      </c>
      <c r="D64" s="11" t="str">
        <f t="shared" si="1"/>
        <v>GESFOR S.R.L. _ 4</v>
      </c>
      <c r="E64" s="6" t="s">
        <v>24</v>
      </c>
      <c r="F64" s="6" t="s">
        <v>168</v>
      </c>
      <c r="G64" s="6" t="s">
        <v>169</v>
      </c>
      <c r="H64" s="6" t="s">
        <v>27</v>
      </c>
      <c r="I64" s="7">
        <v>64390</v>
      </c>
      <c r="J64" s="7">
        <v>44733.46</v>
      </c>
    </row>
    <row r="65" spans="1:10" x14ac:dyDescent="0.2">
      <c r="A65" s="5">
        <v>64</v>
      </c>
      <c r="B65" s="6" t="s">
        <v>34</v>
      </c>
      <c r="C65" s="5">
        <f>COUNTIF($B$2:$B65,B65)</f>
        <v>2</v>
      </c>
      <c r="D65" s="11" t="str">
        <f t="shared" si="1"/>
        <v>SAIP Formazione srl _ 2</v>
      </c>
      <c r="E65" s="6" t="s">
        <v>24</v>
      </c>
      <c r="F65" s="6" t="s">
        <v>170</v>
      </c>
      <c r="G65" s="6" t="s">
        <v>171</v>
      </c>
      <c r="H65" s="6" t="s">
        <v>27</v>
      </c>
      <c r="I65" s="7">
        <v>662325</v>
      </c>
      <c r="J65" s="7">
        <v>563696.98</v>
      </c>
    </row>
    <row r="66" spans="1:10" x14ac:dyDescent="0.2">
      <c r="A66" s="5">
        <v>65</v>
      </c>
      <c r="B66" s="6" t="s">
        <v>117</v>
      </c>
      <c r="C66" s="5">
        <f>COUNTIF($B$2:$B66,B66)</f>
        <v>3</v>
      </c>
      <c r="D66" s="11" t="str">
        <f t="shared" ref="D66:D97" si="2">CONCATENATE(B66," _ ",C66)</f>
        <v>FONDAZIONE ET LABORA  _ 3</v>
      </c>
      <c r="E66" s="6" t="s">
        <v>24</v>
      </c>
      <c r="F66" s="6" t="s">
        <v>172</v>
      </c>
      <c r="G66" s="6" t="s">
        <v>173</v>
      </c>
      <c r="H66" s="6" t="s">
        <v>27</v>
      </c>
      <c r="I66" s="7">
        <v>79395</v>
      </c>
      <c r="J66" s="7">
        <v>38765</v>
      </c>
    </row>
    <row r="67" spans="1:10" x14ac:dyDescent="0.2">
      <c r="A67" s="5">
        <v>66</v>
      </c>
      <c r="B67" s="6" t="s">
        <v>37</v>
      </c>
      <c r="C67" s="5">
        <f>COUNTIF($B$2:$B67,B67)</f>
        <v>10</v>
      </c>
      <c r="D67" s="11" t="str">
        <f t="shared" si="2"/>
        <v>Ce.S.F.Or. Centro Studi Formazione Orientamento _ 10</v>
      </c>
      <c r="E67" s="6" t="s">
        <v>24</v>
      </c>
      <c r="F67" s="6" t="s">
        <v>174</v>
      </c>
      <c r="G67" s="6" t="s">
        <v>175</v>
      </c>
      <c r="H67" s="6" t="s">
        <v>27</v>
      </c>
      <c r="I67" s="7">
        <v>95655</v>
      </c>
      <c r="J67" s="7">
        <v>0</v>
      </c>
    </row>
    <row r="68" spans="1:10" x14ac:dyDescent="0.2">
      <c r="A68" s="5">
        <v>67</v>
      </c>
      <c r="B68" s="6" t="s">
        <v>117</v>
      </c>
      <c r="C68" s="5">
        <f>COUNTIF($B$2:$B68,B68)</f>
        <v>4</v>
      </c>
      <c r="D68" s="11" t="str">
        <f t="shared" si="2"/>
        <v>FONDAZIONE ET LABORA  _ 4</v>
      </c>
      <c r="E68" s="6" t="s">
        <v>24</v>
      </c>
      <c r="F68" s="6" t="s">
        <v>176</v>
      </c>
      <c r="G68" s="6" t="s">
        <v>177</v>
      </c>
      <c r="H68" s="6" t="s">
        <v>27</v>
      </c>
      <c r="I68" s="7">
        <v>52310</v>
      </c>
      <c r="J68" s="7">
        <v>13086</v>
      </c>
    </row>
    <row r="69" spans="1:10" x14ac:dyDescent="0.2">
      <c r="A69" s="5">
        <v>68</v>
      </c>
      <c r="B69" s="6" t="s">
        <v>127</v>
      </c>
      <c r="C69" s="5">
        <f>COUNTIF($B$2:$B69,B69)</f>
        <v>3</v>
      </c>
      <c r="D69" s="11" t="str">
        <f t="shared" si="2"/>
        <v>ENAIP IMPRESA SOCIALE S.R.L. _ 3</v>
      </c>
      <c r="E69" s="6" t="s">
        <v>24</v>
      </c>
      <c r="F69" s="6" t="s">
        <v>178</v>
      </c>
      <c r="G69" s="6" t="s">
        <v>179</v>
      </c>
      <c r="H69" s="6" t="s">
        <v>27</v>
      </c>
      <c r="I69" s="7">
        <v>120915</v>
      </c>
      <c r="J69" s="7">
        <v>78169.460000000006</v>
      </c>
    </row>
    <row r="70" spans="1:10" x14ac:dyDescent="0.2">
      <c r="A70" s="5">
        <v>69</v>
      </c>
      <c r="B70" s="6" t="s">
        <v>114</v>
      </c>
      <c r="C70" s="5">
        <f>COUNTIF($B$2:$B70,B70)</f>
        <v>3</v>
      </c>
      <c r="D70" s="11" t="str">
        <f t="shared" si="2"/>
        <v>Cooperativa sociale Folias a r.l. – Onlus _ 3</v>
      </c>
      <c r="E70" s="6" t="s">
        <v>24</v>
      </c>
      <c r="F70" s="6" t="s">
        <v>180</v>
      </c>
      <c r="G70" s="6" t="s">
        <v>181</v>
      </c>
      <c r="H70" s="6" t="s">
        <v>27</v>
      </c>
      <c r="I70" s="7">
        <v>287912</v>
      </c>
      <c r="J70" s="7">
        <v>0</v>
      </c>
    </row>
    <row r="71" spans="1:10" x14ac:dyDescent="0.2">
      <c r="A71" s="5">
        <v>70</v>
      </c>
      <c r="B71" s="6" t="s">
        <v>73</v>
      </c>
      <c r="C71" s="5">
        <f>COUNTIF($B$2:$B71,B71)</f>
        <v>5</v>
      </c>
      <c r="D71" s="11" t="str">
        <f t="shared" si="2"/>
        <v>EYES SRL _ 5</v>
      </c>
      <c r="E71" s="6" t="s">
        <v>24</v>
      </c>
      <c r="F71" s="6" t="s">
        <v>182</v>
      </c>
      <c r="G71" s="6" t="s">
        <v>183</v>
      </c>
      <c r="H71" s="6" t="s">
        <v>27</v>
      </c>
      <c r="I71" s="7">
        <v>89500</v>
      </c>
      <c r="J71" s="7">
        <v>39021.96</v>
      </c>
    </row>
    <row r="72" spans="1:10" x14ac:dyDescent="0.2">
      <c r="A72" s="5">
        <v>71</v>
      </c>
      <c r="B72" s="6" t="s">
        <v>106</v>
      </c>
      <c r="C72" s="5">
        <f>COUNTIF($B$2:$B72,B72)</f>
        <v>3</v>
      </c>
      <c r="D72" s="11" t="str">
        <f t="shared" si="2"/>
        <v>Consorzio Platone Società Cooperativa Sociale ONLUS _ 3</v>
      </c>
      <c r="E72" s="6" t="s">
        <v>24</v>
      </c>
      <c r="F72" s="6" t="s">
        <v>184</v>
      </c>
      <c r="G72" s="6" t="s">
        <v>185</v>
      </c>
      <c r="H72" s="6" t="s">
        <v>27</v>
      </c>
      <c r="I72" s="7">
        <v>142722</v>
      </c>
      <c r="J72" s="7">
        <v>0</v>
      </c>
    </row>
    <row r="73" spans="1:10" x14ac:dyDescent="0.2">
      <c r="A73" s="5">
        <v>72</v>
      </c>
      <c r="B73" s="6" t="s">
        <v>111</v>
      </c>
      <c r="C73" s="5">
        <f>COUNTIF($B$2:$B73,B73)</f>
        <v>4</v>
      </c>
      <c r="D73" s="11" t="str">
        <f t="shared" si="2"/>
        <v>Speha Fresia Società Cooperativa _ 4</v>
      </c>
      <c r="E73" s="6" t="s">
        <v>24</v>
      </c>
      <c r="F73" s="6" t="s">
        <v>186</v>
      </c>
      <c r="G73" s="6" t="s">
        <v>187</v>
      </c>
      <c r="H73" s="6" t="s">
        <v>27</v>
      </c>
      <c r="I73" s="7">
        <v>80685</v>
      </c>
      <c r="J73" s="7">
        <v>58072.71</v>
      </c>
    </row>
    <row r="74" spans="1:10" x14ac:dyDescent="0.2">
      <c r="A74" s="5">
        <v>73</v>
      </c>
      <c r="B74" s="6" t="s">
        <v>127</v>
      </c>
      <c r="C74" s="5">
        <f>COUNTIF($B$2:$B74,B74)</f>
        <v>4</v>
      </c>
      <c r="D74" s="11" t="str">
        <f t="shared" si="2"/>
        <v>ENAIP IMPRESA SOCIALE S.R.L. _ 4</v>
      </c>
      <c r="E74" s="6" t="s">
        <v>24</v>
      </c>
      <c r="F74" s="6" t="s">
        <v>188</v>
      </c>
      <c r="G74" s="6" t="s">
        <v>189</v>
      </c>
      <c r="H74" s="6" t="s">
        <v>27</v>
      </c>
      <c r="I74" s="7">
        <v>96430</v>
      </c>
      <c r="J74" s="7">
        <v>67612.75</v>
      </c>
    </row>
    <row r="75" spans="1:10" x14ac:dyDescent="0.2">
      <c r="A75" s="5">
        <v>74</v>
      </c>
      <c r="B75" s="6" t="s">
        <v>124</v>
      </c>
      <c r="C75" s="5">
        <f>COUNTIF($B$2:$B75,B75)</f>
        <v>3</v>
      </c>
      <c r="D75" s="11" t="str">
        <f t="shared" si="2"/>
        <v>I.I.S. S. PERTINI _ 3</v>
      </c>
      <c r="E75" s="6" t="s">
        <v>24</v>
      </c>
      <c r="F75" s="6" t="s">
        <v>190</v>
      </c>
      <c r="G75" s="6" t="s">
        <v>191</v>
      </c>
      <c r="H75" s="6" t="s">
        <v>27</v>
      </c>
      <c r="I75" s="7">
        <v>224395</v>
      </c>
      <c r="J75" s="7">
        <v>130334.42</v>
      </c>
    </row>
    <row r="76" spans="1:10" x14ac:dyDescent="0.2">
      <c r="A76" s="5">
        <v>75</v>
      </c>
      <c r="B76" s="6" t="s">
        <v>73</v>
      </c>
      <c r="C76" s="5">
        <f>COUNTIF($B$2:$B76,B76)</f>
        <v>6</v>
      </c>
      <c r="D76" s="11" t="str">
        <f t="shared" si="2"/>
        <v>EYES SRL _ 6</v>
      </c>
      <c r="E76" s="6" t="s">
        <v>24</v>
      </c>
      <c r="F76" s="6" t="s">
        <v>192</v>
      </c>
      <c r="G76" s="6" t="s">
        <v>193</v>
      </c>
      <c r="H76" s="6" t="s">
        <v>27</v>
      </c>
      <c r="I76" s="7">
        <v>106000</v>
      </c>
      <c r="J76" s="7">
        <v>83749.72</v>
      </c>
    </row>
    <row r="77" spans="1:10" x14ac:dyDescent="0.2">
      <c r="A77" s="5">
        <v>76</v>
      </c>
      <c r="B77" s="6" t="s">
        <v>68</v>
      </c>
      <c r="C77" s="5">
        <f>COUNTIF($B$2:$B77,B77)</f>
        <v>3</v>
      </c>
      <c r="D77" s="11" t="str">
        <f t="shared" si="2"/>
        <v>E.N.AD.I.L. Ente Nazionale Addestramento Istruzione dei Lavoratori _ 3</v>
      </c>
      <c r="E77" s="6" t="s">
        <v>24</v>
      </c>
      <c r="F77" s="6" t="s">
        <v>194</v>
      </c>
      <c r="G77" s="6" t="s">
        <v>195</v>
      </c>
      <c r="H77" s="6" t="s">
        <v>27</v>
      </c>
      <c r="I77" s="7">
        <v>633155</v>
      </c>
      <c r="J77" s="7">
        <v>494194.55</v>
      </c>
    </row>
    <row r="78" spans="1:10" x14ac:dyDescent="0.2">
      <c r="A78" s="5">
        <v>77</v>
      </c>
      <c r="B78" s="6" t="s">
        <v>23</v>
      </c>
      <c r="C78" s="5">
        <f>COUNTIF($B$2:$B78,B78)</f>
        <v>5</v>
      </c>
      <c r="D78" s="11" t="str">
        <f t="shared" si="2"/>
        <v>EuroConsulting S.r.l. _ 5</v>
      </c>
      <c r="E78" s="6" t="s">
        <v>24</v>
      </c>
      <c r="F78" s="6" t="s">
        <v>196</v>
      </c>
      <c r="G78" s="6" t="s">
        <v>197</v>
      </c>
      <c r="H78" s="6" t="s">
        <v>27</v>
      </c>
      <c r="I78" s="7">
        <v>539815</v>
      </c>
      <c r="J78" s="7">
        <v>394163.83</v>
      </c>
    </row>
    <row r="79" spans="1:10" x14ac:dyDescent="0.2">
      <c r="A79" s="5">
        <v>78</v>
      </c>
      <c r="B79" s="6" t="s">
        <v>198</v>
      </c>
      <c r="C79" s="5">
        <f>COUNTIF($B$2:$B79,B79)</f>
        <v>1</v>
      </c>
      <c r="D79" s="11" t="str">
        <f t="shared" si="2"/>
        <v>PROMOIMPRESA S.R.L. _ 1</v>
      </c>
      <c r="E79" s="6" t="s">
        <v>24</v>
      </c>
      <c r="F79" s="6" t="s">
        <v>199</v>
      </c>
      <c r="G79" s="6" t="s">
        <v>200</v>
      </c>
      <c r="H79" s="6" t="s">
        <v>27</v>
      </c>
      <c r="I79" s="7">
        <v>26527.63</v>
      </c>
      <c r="J79" s="7">
        <v>3585</v>
      </c>
    </row>
    <row r="80" spans="1:10" x14ac:dyDescent="0.2">
      <c r="A80" s="5">
        <v>79</v>
      </c>
      <c r="B80" s="6" t="s">
        <v>23</v>
      </c>
      <c r="C80" s="5">
        <f>COUNTIF($B$2:$B80,B80)</f>
        <v>6</v>
      </c>
      <c r="D80" s="11" t="str">
        <f t="shared" si="2"/>
        <v>EuroConsulting S.r.l. _ 6</v>
      </c>
      <c r="E80" s="6" t="s">
        <v>24</v>
      </c>
      <c r="F80" s="6" t="s">
        <v>201</v>
      </c>
      <c r="G80" s="6" t="s">
        <v>202</v>
      </c>
      <c r="H80" s="6" t="s">
        <v>27</v>
      </c>
      <c r="I80" s="7">
        <v>443245</v>
      </c>
      <c r="J80" s="7">
        <v>386518.97</v>
      </c>
    </row>
    <row r="81" spans="1:10" x14ac:dyDescent="0.2">
      <c r="A81" s="5">
        <v>80</v>
      </c>
      <c r="B81" s="6" t="s">
        <v>23</v>
      </c>
      <c r="C81" s="5">
        <f>COUNTIF($B$2:$B81,B81)</f>
        <v>7</v>
      </c>
      <c r="D81" s="11" t="str">
        <f t="shared" si="2"/>
        <v>EuroConsulting S.r.l. _ 7</v>
      </c>
      <c r="E81" s="6" t="s">
        <v>24</v>
      </c>
      <c r="F81" s="6" t="s">
        <v>203</v>
      </c>
      <c r="G81" s="6" t="s">
        <v>204</v>
      </c>
      <c r="H81" s="6" t="s">
        <v>27</v>
      </c>
      <c r="I81" s="7">
        <v>99730</v>
      </c>
      <c r="J81" s="7">
        <v>63976.32</v>
      </c>
    </row>
    <row r="82" spans="1:10" x14ac:dyDescent="0.2">
      <c r="A82" s="5">
        <v>81</v>
      </c>
      <c r="B82" s="6" t="s">
        <v>68</v>
      </c>
      <c r="C82" s="5">
        <f>COUNTIF($B$2:$B82,B82)</f>
        <v>4</v>
      </c>
      <c r="D82" s="11" t="str">
        <f t="shared" si="2"/>
        <v>E.N.AD.I.L. Ente Nazionale Addestramento Istruzione dei Lavoratori _ 4</v>
      </c>
      <c r="E82" s="6" t="s">
        <v>24</v>
      </c>
      <c r="F82" s="6" t="s">
        <v>205</v>
      </c>
      <c r="G82" s="6" t="s">
        <v>206</v>
      </c>
      <c r="H82" s="6" t="s">
        <v>27</v>
      </c>
      <c r="I82" s="7">
        <v>613060</v>
      </c>
      <c r="J82" s="7">
        <v>302114.06</v>
      </c>
    </row>
    <row r="83" spans="1:10" x14ac:dyDescent="0.2">
      <c r="A83" s="5">
        <v>82</v>
      </c>
      <c r="B83" s="6" t="s">
        <v>76</v>
      </c>
      <c r="C83" s="5">
        <f>COUNTIF($B$2:$B83,B83)</f>
        <v>3</v>
      </c>
      <c r="D83" s="11" t="str">
        <f t="shared" si="2"/>
        <v>Sapienza srl _ 3</v>
      </c>
      <c r="E83" s="6" t="s">
        <v>24</v>
      </c>
      <c r="F83" s="6" t="s">
        <v>207</v>
      </c>
      <c r="G83" s="6" t="s">
        <v>208</v>
      </c>
      <c r="H83" s="6" t="s">
        <v>27</v>
      </c>
      <c r="I83" s="7">
        <v>417960</v>
      </c>
      <c r="J83" s="7">
        <v>216978.37</v>
      </c>
    </row>
    <row r="84" spans="1:10" x14ac:dyDescent="0.2">
      <c r="A84" s="5">
        <v>83</v>
      </c>
      <c r="B84" s="6" t="s">
        <v>76</v>
      </c>
      <c r="C84" s="5">
        <f>COUNTIF($B$2:$B84,B84)</f>
        <v>4</v>
      </c>
      <c r="D84" s="11" t="str">
        <f t="shared" si="2"/>
        <v>Sapienza srl _ 4</v>
      </c>
      <c r="E84" s="6" t="s">
        <v>24</v>
      </c>
      <c r="F84" s="6" t="s">
        <v>209</v>
      </c>
      <c r="G84" s="6" t="s">
        <v>210</v>
      </c>
      <c r="H84" s="6" t="s">
        <v>27</v>
      </c>
      <c r="I84" s="7">
        <v>474315</v>
      </c>
      <c r="J84" s="7">
        <v>240727.39</v>
      </c>
    </row>
    <row r="85" spans="1:10" x14ac:dyDescent="0.2">
      <c r="A85" s="5">
        <v>84</v>
      </c>
      <c r="B85" s="6" t="s">
        <v>34</v>
      </c>
      <c r="C85" s="5">
        <f>COUNTIF($B$2:$B85,B85)</f>
        <v>3</v>
      </c>
      <c r="D85" s="11" t="str">
        <f t="shared" si="2"/>
        <v>SAIP Formazione srl _ 3</v>
      </c>
      <c r="E85" s="6" t="s">
        <v>24</v>
      </c>
      <c r="F85" s="6" t="s">
        <v>211</v>
      </c>
      <c r="G85" s="6" t="s">
        <v>212</v>
      </c>
      <c r="H85" s="6" t="s">
        <v>27</v>
      </c>
      <c r="I85" s="7">
        <v>628990</v>
      </c>
      <c r="J85" s="7">
        <v>514872.61</v>
      </c>
    </row>
    <row r="86" spans="1:10" x14ac:dyDescent="0.2">
      <c r="A86" s="5">
        <v>85</v>
      </c>
      <c r="B86" s="6" t="s">
        <v>153</v>
      </c>
      <c r="C86" s="5">
        <f>COUNTIF($B$2:$B86,B86)</f>
        <v>2</v>
      </c>
      <c r="D86" s="11" t="str">
        <f t="shared" si="2"/>
        <v>CAPODARCO FORMAZIONE Impresa Sociale S.r.l  _ 2</v>
      </c>
      <c r="E86" s="6" t="s">
        <v>24</v>
      </c>
      <c r="F86" s="6" t="s">
        <v>213</v>
      </c>
      <c r="G86" s="6" t="s">
        <v>214</v>
      </c>
      <c r="H86" s="6" t="s">
        <v>27</v>
      </c>
      <c r="I86" s="7">
        <v>267900</v>
      </c>
      <c r="J86" s="7">
        <v>161619.39000000001</v>
      </c>
    </row>
    <row r="87" spans="1:10" x14ac:dyDescent="0.2">
      <c r="A87" s="5">
        <v>86</v>
      </c>
      <c r="B87" s="6" t="s">
        <v>198</v>
      </c>
      <c r="C87" s="5">
        <f>COUNTIF($B$2:$B87,B87)</f>
        <v>2</v>
      </c>
      <c r="D87" s="11" t="str">
        <f t="shared" si="2"/>
        <v>PROMOIMPRESA S.R.L. _ 2</v>
      </c>
      <c r="E87" s="6" t="s">
        <v>24</v>
      </c>
      <c r="F87" s="6" t="s">
        <v>215</v>
      </c>
      <c r="G87" s="6" t="s">
        <v>216</v>
      </c>
      <c r="H87" s="6" t="s">
        <v>27</v>
      </c>
      <c r="I87" s="7">
        <v>63020</v>
      </c>
      <c r="J87" s="7">
        <v>41500</v>
      </c>
    </row>
    <row r="88" spans="1:10" x14ac:dyDescent="0.2">
      <c r="A88" s="5">
        <v>87</v>
      </c>
      <c r="B88" s="6" t="s">
        <v>76</v>
      </c>
      <c r="C88" s="5">
        <f>COUNTIF($B$2:$B88,B88)</f>
        <v>5</v>
      </c>
      <c r="D88" s="11" t="str">
        <f t="shared" si="2"/>
        <v>Sapienza srl _ 5</v>
      </c>
      <c r="E88" s="6" t="s">
        <v>24</v>
      </c>
      <c r="F88" s="6" t="s">
        <v>217</v>
      </c>
      <c r="G88" s="6" t="s">
        <v>218</v>
      </c>
      <c r="H88" s="6" t="s">
        <v>27</v>
      </c>
      <c r="I88" s="7">
        <v>409840</v>
      </c>
      <c r="J88" s="7">
        <v>334400.63</v>
      </c>
    </row>
    <row r="89" spans="1:10" x14ac:dyDescent="0.2">
      <c r="A89" s="5">
        <v>88</v>
      </c>
      <c r="B89" s="6" t="s">
        <v>57</v>
      </c>
      <c r="C89" s="5">
        <f>COUNTIF($B$2:$B89,B89)</f>
        <v>6</v>
      </c>
      <c r="D89" s="11" t="str">
        <f t="shared" si="2"/>
        <v>D.M.D. ITALIA S.R.L. _ 6</v>
      </c>
      <c r="E89" s="6" t="s">
        <v>24</v>
      </c>
      <c r="F89" s="6" t="s">
        <v>219</v>
      </c>
      <c r="G89" s="6" t="s">
        <v>220</v>
      </c>
      <c r="H89" s="6" t="s">
        <v>27</v>
      </c>
      <c r="I89" s="7">
        <v>333000</v>
      </c>
      <c r="J89" s="7">
        <v>204820.38</v>
      </c>
    </row>
    <row r="90" spans="1:10" x14ac:dyDescent="0.2">
      <c r="A90" s="5">
        <v>89</v>
      </c>
      <c r="B90" s="6" t="s">
        <v>47</v>
      </c>
      <c r="C90" s="5">
        <f>COUNTIF($B$2:$B90,B90)</f>
        <v>9</v>
      </c>
      <c r="D90" s="11" t="str">
        <f t="shared" si="2"/>
        <v>CENTRO EUROPEO DI STUDI MANAGERIALI _ 9</v>
      </c>
      <c r="E90" s="6" t="s">
        <v>24</v>
      </c>
      <c r="F90" s="6" t="s">
        <v>221</v>
      </c>
      <c r="G90" s="6" t="s">
        <v>222</v>
      </c>
      <c r="H90" s="6" t="s">
        <v>27</v>
      </c>
      <c r="I90" s="7">
        <v>199340</v>
      </c>
      <c r="J90" s="7">
        <v>124954.92</v>
      </c>
    </row>
    <row r="91" spans="1:10" x14ac:dyDescent="0.2">
      <c r="A91" s="5">
        <v>90</v>
      </c>
      <c r="B91" s="6" t="s">
        <v>52</v>
      </c>
      <c r="C91" s="5">
        <f>COUNTIF($B$2:$B91,B91)</f>
        <v>7</v>
      </c>
      <c r="D91" s="11" t="str">
        <f t="shared" si="2"/>
        <v>Il Pungiglione Società Cooperativa Sociale onlus _ 7</v>
      </c>
      <c r="E91" s="6" t="s">
        <v>24</v>
      </c>
      <c r="F91" s="6" t="s">
        <v>223</v>
      </c>
      <c r="G91" s="6" t="s">
        <v>224</v>
      </c>
      <c r="H91" s="6" t="s">
        <v>27</v>
      </c>
      <c r="I91" s="7">
        <v>64470</v>
      </c>
      <c r="J91" s="7">
        <v>0</v>
      </c>
    </row>
    <row r="92" spans="1:10" x14ac:dyDescent="0.2">
      <c r="A92" s="5">
        <v>91</v>
      </c>
      <c r="B92" s="6" t="s">
        <v>57</v>
      </c>
      <c r="C92" s="5">
        <f>COUNTIF($B$2:$B92,B92)</f>
        <v>7</v>
      </c>
      <c r="D92" s="11" t="str">
        <f t="shared" si="2"/>
        <v>D.M.D. ITALIA S.R.L. _ 7</v>
      </c>
      <c r="E92" s="6" t="s">
        <v>24</v>
      </c>
      <c r="F92" s="6" t="s">
        <v>225</v>
      </c>
      <c r="G92" s="6" t="s">
        <v>226</v>
      </c>
      <c r="H92" s="6" t="s">
        <v>27</v>
      </c>
      <c r="I92" s="7">
        <v>330340</v>
      </c>
      <c r="J92" s="7">
        <v>175312.36</v>
      </c>
    </row>
    <row r="93" spans="1:10" x14ac:dyDescent="0.2">
      <c r="A93" s="5">
        <v>92</v>
      </c>
      <c r="B93" s="6" t="s">
        <v>127</v>
      </c>
      <c r="C93" s="5">
        <f>COUNTIF($B$2:$B93,B93)</f>
        <v>5</v>
      </c>
      <c r="D93" s="11" t="str">
        <f t="shared" si="2"/>
        <v>ENAIP IMPRESA SOCIALE S.R.L. _ 5</v>
      </c>
      <c r="E93" s="6" t="s">
        <v>24</v>
      </c>
      <c r="F93" s="6" t="s">
        <v>227</v>
      </c>
      <c r="G93" s="6" t="s">
        <v>228</v>
      </c>
      <c r="H93" s="6" t="s">
        <v>27</v>
      </c>
      <c r="I93" s="7">
        <v>189335</v>
      </c>
      <c r="J93" s="7">
        <v>148997.04</v>
      </c>
    </row>
    <row r="94" spans="1:10" x14ac:dyDescent="0.2">
      <c r="A94" s="5">
        <v>93</v>
      </c>
      <c r="B94" s="6" t="s">
        <v>229</v>
      </c>
      <c r="C94" s="5">
        <f>COUNTIF($B$2:$B94,B94)</f>
        <v>1</v>
      </c>
      <c r="D94" s="11" t="str">
        <f t="shared" si="2"/>
        <v>Solco s.r.l. _ 1</v>
      </c>
      <c r="E94" s="6" t="s">
        <v>24</v>
      </c>
      <c r="F94" s="6" t="s">
        <v>230</v>
      </c>
      <c r="G94" s="6" t="s">
        <v>231</v>
      </c>
      <c r="H94" s="6" t="s">
        <v>27</v>
      </c>
      <c r="I94" s="7">
        <v>101950</v>
      </c>
      <c r="J94" s="7">
        <v>52315</v>
      </c>
    </row>
    <row r="95" spans="1:10" x14ac:dyDescent="0.2">
      <c r="A95" s="5">
        <v>94</v>
      </c>
      <c r="B95" s="6" t="s">
        <v>37</v>
      </c>
      <c r="C95" s="5">
        <f>COUNTIF($B$2:$B95,B95)</f>
        <v>11</v>
      </c>
      <c r="D95" s="11" t="str">
        <f t="shared" si="2"/>
        <v>Ce.S.F.Or. Centro Studi Formazione Orientamento _ 11</v>
      </c>
      <c r="E95" s="6" t="s">
        <v>24</v>
      </c>
      <c r="F95" s="6" t="s">
        <v>232</v>
      </c>
      <c r="G95" s="6" t="s">
        <v>233</v>
      </c>
      <c r="H95" s="6" t="s">
        <v>27</v>
      </c>
      <c r="I95" s="7">
        <v>79730</v>
      </c>
      <c r="J95" s="7">
        <v>0</v>
      </c>
    </row>
    <row r="96" spans="1:10" x14ac:dyDescent="0.2">
      <c r="A96" s="5">
        <v>95</v>
      </c>
      <c r="B96" s="6" t="s">
        <v>117</v>
      </c>
      <c r="C96" s="5">
        <f>COUNTIF($B$2:$B96,B96)</f>
        <v>5</v>
      </c>
      <c r="D96" s="11" t="str">
        <f t="shared" si="2"/>
        <v>FONDAZIONE ET LABORA  _ 5</v>
      </c>
      <c r="E96" s="6" t="s">
        <v>24</v>
      </c>
      <c r="F96" s="6" t="s">
        <v>234</v>
      </c>
      <c r="G96" s="6" t="s">
        <v>235</v>
      </c>
      <c r="H96" s="6" t="s">
        <v>27</v>
      </c>
      <c r="I96" s="7">
        <v>90760</v>
      </c>
      <c r="J96" s="7">
        <v>2150</v>
      </c>
    </row>
    <row r="97" spans="1:10" x14ac:dyDescent="0.2">
      <c r="A97" s="5">
        <v>96</v>
      </c>
      <c r="B97" s="6" t="s">
        <v>47</v>
      </c>
      <c r="C97" s="5">
        <f>COUNTIF($B$2:$B97,B97)</f>
        <v>10</v>
      </c>
      <c r="D97" s="11" t="str">
        <f t="shared" si="2"/>
        <v>CENTRO EUROPEO DI STUDI MANAGERIALI _ 10</v>
      </c>
      <c r="E97" s="6" t="s">
        <v>24</v>
      </c>
      <c r="F97" s="6" t="s">
        <v>236</v>
      </c>
      <c r="G97" s="6" t="s">
        <v>237</v>
      </c>
      <c r="H97" s="6" t="s">
        <v>27</v>
      </c>
      <c r="I97" s="7">
        <v>146091</v>
      </c>
      <c r="J97" s="7">
        <v>76077.5</v>
      </c>
    </row>
    <row r="98" spans="1:10" x14ac:dyDescent="0.2">
      <c r="A98" s="5">
        <v>97</v>
      </c>
      <c r="B98" s="6" t="s">
        <v>198</v>
      </c>
      <c r="C98" s="5">
        <f>COUNTIF($B$2:$B98,B98)</f>
        <v>3</v>
      </c>
      <c r="D98" s="11" t="str">
        <f t="shared" ref="D98:D120" si="3">CONCATENATE(B98," _ ",C98)</f>
        <v>PROMOIMPRESA S.R.L. _ 3</v>
      </c>
      <c r="E98" s="6" t="s">
        <v>24</v>
      </c>
      <c r="F98" s="6" t="s">
        <v>238</v>
      </c>
      <c r="G98" s="6" t="s">
        <v>239</v>
      </c>
      <c r="H98" s="6" t="s">
        <v>27</v>
      </c>
      <c r="I98" s="7">
        <v>64350</v>
      </c>
      <c r="J98" s="7">
        <v>21435</v>
      </c>
    </row>
    <row r="99" spans="1:10" x14ac:dyDescent="0.2">
      <c r="A99" s="5">
        <v>98</v>
      </c>
      <c r="B99" s="6" t="s">
        <v>57</v>
      </c>
      <c r="C99" s="5">
        <f>COUNTIF($B$2:$B99,B99)</f>
        <v>8</v>
      </c>
      <c r="D99" s="11" t="str">
        <f t="shared" si="3"/>
        <v>D.M.D. ITALIA S.R.L. _ 8</v>
      </c>
      <c r="E99" s="6" t="s">
        <v>24</v>
      </c>
      <c r="F99" s="6" t="s">
        <v>240</v>
      </c>
      <c r="G99" s="6" t="s">
        <v>241</v>
      </c>
      <c r="H99" s="6" t="s">
        <v>27</v>
      </c>
      <c r="I99" s="7">
        <v>241220</v>
      </c>
      <c r="J99" s="7">
        <v>0</v>
      </c>
    </row>
    <row r="100" spans="1:10" x14ac:dyDescent="0.2">
      <c r="A100" s="5">
        <v>99</v>
      </c>
      <c r="B100" s="6" t="s">
        <v>47</v>
      </c>
      <c r="C100" s="5">
        <f>COUNTIF($B$2:$B100,B100)</f>
        <v>11</v>
      </c>
      <c r="D100" s="11" t="str">
        <f t="shared" si="3"/>
        <v>CENTRO EUROPEO DI STUDI MANAGERIALI _ 11</v>
      </c>
      <c r="E100" s="6" t="s">
        <v>24</v>
      </c>
      <c r="F100" s="6" t="s">
        <v>242</v>
      </c>
      <c r="G100" s="6" t="s">
        <v>243</v>
      </c>
      <c r="H100" s="6" t="s">
        <v>27</v>
      </c>
      <c r="I100" s="7">
        <v>198651</v>
      </c>
      <c r="J100" s="7">
        <v>105512.5</v>
      </c>
    </row>
    <row r="101" spans="1:10" x14ac:dyDescent="0.2">
      <c r="A101" s="5">
        <v>100</v>
      </c>
      <c r="B101" s="6" t="s">
        <v>42</v>
      </c>
      <c r="C101" s="5">
        <f>COUNTIF($B$2:$B101,B101)</f>
        <v>4</v>
      </c>
      <c r="D101" s="11" t="str">
        <f t="shared" si="3"/>
        <v>PER FORMARE SRL IMPRESA SOCIALE _ 4</v>
      </c>
      <c r="E101" s="6" t="s">
        <v>24</v>
      </c>
      <c r="F101" s="6" t="s">
        <v>244</v>
      </c>
      <c r="G101" s="6" t="s">
        <v>245</v>
      </c>
      <c r="H101" s="6" t="s">
        <v>27</v>
      </c>
      <c r="I101" s="7">
        <v>230510</v>
      </c>
      <c r="J101" s="7">
        <v>225506.97</v>
      </c>
    </row>
    <row r="102" spans="1:10" x14ac:dyDescent="0.2">
      <c r="A102" s="5">
        <v>101</v>
      </c>
      <c r="B102" s="6" t="s">
        <v>73</v>
      </c>
      <c r="C102" s="5">
        <f>COUNTIF($B$2:$B102,B102)</f>
        <v>7</v>
      </c>
      <c r="D102" s="11" t="str">
        <f t="shared" si="3"/>
        <v>EYES SRL _ 7</v>
      </c>
      <c r="E102" s="6" t="s">
        <v>24</v>
      </c>
      <c r="F102" s="6" t="s">
        <v>246</v>
      </c>
      <c r="G102" s="6" t="s">
        <v>247</v>
      </c>
      <c r="H102" s="6" t="s">
        <v>27</v>
      </c>
      <c r="I102" s="7">
        <v>279235</v>
      </c>
      <c r="J102" s="7">
        <v>0</v>
      </c>
    </row>
    <row r="103" spans="1:10" x14ac:dyDescent="0.2">
      <c r="A103" s="5">
        <v>102</v>
      </c>
      <c r="B103" s="6" t="s">
        <v>57</v>
      </c>
      <c r="C103" s="5">
        <f>COUNTIF($B$2:$B103,B103)</f>
        <v>9</v>
      </c>
      <c r="D103" s="11" t="str">
        <f t="shared" si="3"/>
        <v>D.M.D. ITALIA S.R.L. _ 9</v>
      </c>
      <c r="E103" s="6" t="s">
        <v>24</v>
      </c>
      <c r="F103" s="6" t="s">
        <v>248</v>
      </c>
      <c r="G103" s="6" t="s">
        <v>249</v>
      </c>
      <c r="H103" s="6" t="s">
        <v>27</v>
      </c>
      <c r="I103" s="7">
        <v>342489</v>
      </c>
      <c r="J103" s="7">
        <v>0</v>
      </c>
    </row>
    <row r="104" spans="1:10" x14ac:dyDescent="0.2">
      <c r="A104" s="5">
        <v>103</v>
      </c>
      <c r="B104" s="6" t="s">
        <v>52</v>
      </c>
      <c r="C104" s="5">
        <f>COUNTIF($B$2:$B104,B104)</f>
        <v>8</v>
      </c>
      <c r="D104" s="11" t="str">
        <f t="shared" si="3"/>
        <v>Il Pungiglione Società Cooperativa Sociale onlus _ 8</v>
      </c>
      <c r="E104" s="6" t="s">
        <v>24</v>
      </c>
      <c r="F104" s="6" t="s">
        <v>250</v>
      </c>
      <c r="G104" s="6" t="s">
        <v>251</v>
      </c>
      <c r="H104" s="6" t="s">
        <v>27</v>
      </c>
      <c r="I104" s="7">
        <v>38150</v>
      </c>
      <c r="J104" s="7">
        <v>38150</v>
      </c>
    </row>
    <row r="105" spans="1:10" x14ac:dyDescent="0.2">
      <c r="A105" s="5">
        <v>104</v>
      </c>
      <c r="B105" s="6" t="s">
        <v>111</v>
      </c>
      <c r="C105" s="5">
        <f>COUNTIF($B$2:$B105,B105)</f>
        <v>5</v>
      </c>
      <c r="D105" s="11" t="str">
        <f t="shared" si="3"/>
        <v>Speha Fresia Società Cooperativa _ 5</v>
      </c>
      <c r="E105" s="6" t="s">
        <v>24</v>
      </c>
      <c r="F105" s="6" t="s">
        <v>252</v>
      </c>
      <c r="G105" s="6" t="s">
        <v>253</v>
      </c>
      <c r="H105" s="6" t="s">
        <v>27</v>
      </c>
      <c r="I105" s="7">
        <v>92200</v>
      </c>
      <c r="J105" s="7">
        <v>0</v>
      </c>
    </row>
    <row r="106" spans="1:10" x14ac:dyDescent="0.2">
      <c r="A106" s="5">
        <v>105</v>
      </c>
      <c r="B106" s="6" t="s">
        <v>127</v>
      </c>
      <c r="C106" s="5">
        <f>COUNTIF($B$2:$B106,B106)</f>
        <v>6</v>
      </c>
      <c r="D106" s="11" t="str">
        <f t="shared" si="3"/>
        <v>ENAIP IMPRESA SOCIALE S.R.L. _ 6</v>
      </c>
      <c r="E106" s="6" t="s">
        <v>24</v>
      </c>
      <c r="F106" s="6" t="s">
        <v>254</v>
      </c>
      <c r="G106" s="6" t="s">
        <v>255</v>
      </c>
      <c r="H106" s="6" t="s">
        <v>27</v>
      </c>
      <c r="I106" s="7">
        <v>154855</v>
      </c>
      <c r="J106" s="7">
        <v>0</v>
      </c>
    </row>
    <row r="107" spans="1:10" x14ac:dyDescent="0.2">
      <c r="A107" s="5">
        <v>106</v>
      </c>
      <c r="B107" s="6" t="s">
        <v>106</v>
      </c>
      <c r="C107" s="5">
        <f>COUNTIF($B$2:$B107,B107)</f>
        <v>4</v>
      </c>
      <c r="D107" s="11" t="str">
        <f t="shared" si="3"/>
        <v>Consorzio Platone Società Cooperativa Sociale ONLUS _ 4</v>
      </c>
      <c r="E107" s="6" t="s">
        <v>24</v>
      </c>
      <c r="F107" s="6" t="s">
        <v>256</v>
      </c>
      <c r="G107" s="6" t="s">
        <v>257</v>
      </c>
      <c r="H107" s="6" t="s">
        <v>27</v>
      </c>
      <c r="I107" s="7">
        <v>221803.31</v>
      </c>
      <c r="J107" s="7">
        <v>0</v>
      </c>
    </row>
    <row r="108" spans="1:10" x14ac:dyDescent="0.2">
      <c r="A108" s="5">
        <v>107</v>
      </c>
      <c r="B108" s="6" t="s">
        <v>124</v>
      </c>
      <c r="C108" s="5">
        <f>COUNTIF($B$2:$B108,B108)</f>
        <v>4</v>
      </c>
      <c r="D108" s="11" t="str">
        <f t="shared" si="3"/>
        <v>I.I.S. S. PERTINI _ 4</v>
      </c>
      <c r="E108" s="6" t="s">
        <v>24</v>
      </c>
      <c r="F108" s="6" t="s">
        <v>258</v>
      </c>
      <c r="G108" s="6" t="s">
        <v>259</v>
      </c>
      <c r="H108" s="6" t="s">
        <v>27</v>
      </c>
      <c r="I108" s="7">
        <v>118465</v>
      </c>
      <c r="J108" s="7">
        <v>57970</v>
      </c>
    </row>
    <row r="109" spans="1:10" x14ac:dyDescent="0.2">
      <c r="A109" s="5">
        <v>108</v>
      </c>
      <c r="B109" s="6" t="s">
        <v>229</v>
      </c>
      <c r="C109" s="5">
        <f>COUNTIF($B$2:$B109,B109)</f>
        <v>2</v>
      </c>
      <c r="D109" s="11" t="str">
        <f t="shared" si="3"/>
        <v>Solco s.r.l. _ 2</v>
      </c>
      <c r="E109" s="6" t="s">
        <v>24</v>
      </c>
      <c r="F109" s="6" t="s">
        <v>260</v>
      </c>
      <c r="G109" s="6" t="s">
        <v>261</v>
      </c>
      <c r="H109" s="6" t="s">
        <v>27</v>
      </c>
      <c r="I109" s="7">
        <v>71640</v>
      </c>
      <c r="J109" s="7">
        <v>39420</v>
      </c>
    </row>
    <row r="110" spans="1:10" x14ac:dyDescent="0.2">
      <c r="A110" s="5">
        <v>109</v>
      </c>
      <c r="B110" s="6" t="s">
        <v>37</v>
      </c>
      <c r="C110" s="5">
        <f>COUNTIF($B$2:$B110,B110)</f>
        <v>12</v>
      </c>
      <c r="D110" s="11" t="str">
        <f t="shared" si="3"/>
        <v>Ce.S.F.Or. Centro Studi Formazione Orientamento _ 12</v>
      </c>
      <c r="E110" s="6" t="s">
        <v>24</v>
      </c>
      <c r="F110" s="6" t="s">
        <v>262</v>
      </c>
      <c r="G110" s="6" t="s">
        <v>263</v>
      </c>
      <c r="H110" s="6" t="s">
        <v>27</v>
      </c>
      <c r="I110" s="7">
        <v>145435</v>
      </c>
      <c r="J110" s="7">
        <v>0</v>
      </c>
    </row>
    <row r="111" spans="1:10" x14ac:dyDescent="0.2">
      <c r="A111" s="5">
        <v>110</v>
      </c>
      <c r="B111" s="6" t="s">
        <v>73</v>
      </c>
      <c r="C111" s="5">
        <f>COUNTIF($B$2:$B111,B111)</f>
        <v>8</v>
      </c>
      <c r="D111" s="11" t="str">
        <f t="shared" si="3"/>
        <v>EYES SRL _ 8</v>
      </c>
      <c r="E111" s="6" t="s">
        <v>24</v>
      </c>
      <c r="F111" s="6" t="s">
        <v>264</v>
      </c>
      <c r="G111" s="6" t="s">
        <v>265</v>
      </c>
      <c r="H111" s="6" t="s">
        <v>27</v>
      </c>
      <c r="I111" s="7">
        <v>411500</v>
      </c>
      <c r="J111" s="7">
        <v>0</v>
      </c>
    </row>
    <row r="112" spans="1:10" x14ac:dyDescent="0.2">
      <c r="A112" s="5">
        <v>111</v>
      </c>
      <c r="B112" s="6" t="s">
        <v>111</v>
      </c>
      <c r="C112" s="5">
        <f>COUNTIF($B$2:$B112,B112)</f>
        <v>6</v>
      </c>
      <c r="D112" s="11" t="str">
        <f t="shared" si="3"/>
        <v>Speha Fresia Società Cooperativa _ 6</v>
      </c>
      <c r="E112" s="6" t="s">
        <v>24</v>
      </c>
      <c r="F112" s="6" t="s">
        <v>266</v>
      </c>
      <c r="G112" s="6" t="s">
        <v>267</v>
      </c>
      <c r="H112" s="6" t="s">
        <v>27</v>
      </c>
      <c r="I112" s="7">
        <v>94755</v>
      </c>
      <c r="J112" s="7">
        <v>82704.259999999995</v>
      </c>
    </row>
    <row r="113" spans="1:10" x14ac:dyDescent="0.2">
      <c r="A113" s="5">
        <v>112</v>
      </c>
      <c r="B113" s="6" t="s">
        <v>117</v>
      </c>
      <c r="C113" s="5">
        <f>COUNTIF($B$2:$B113,B113)</f>
        <v>6</v>
      </c>
      <c r="D113" s="11" t="str">
        <f t="shared" si="3"/>
        <v>FONDAZIONE ET LABORA  _ 6</v>
      </c>
      <c r="E113" s="6" t="s">
        <v>24</v>
      </c>
      <c r="F113" s="6" t="s">
        <v>268</v>
      </c>
      <c r="G113" s="6" t="s">
        <v>269</v>
      </c>
      <c r="H113" s="6" t="s">
        <v>27</v>
      </c>
      <c r="I113" s="7">
        <v>80260</v>
      </c>
      <c r="J113" s="7">
        <v>0</v>
      </c>
    </row>
    <row r="114" spans="1:10" x14ac:dyDescent="0.2">
      <c r="A114" s="5">
        <v>113</v>
      </c>
      <c r="B114" s="6" t="s">
        <v>127</v>
      </c>
      <c r="C114" s="5">
        <f>COUNTIF($B$2:$B114,B114)</f>
        <v>7</v>
      </c>
      <c r="D114" s="11" t="str">
        <f t="shared" si="3"/>
        <v>ENAIP IMPRESA SOCIALE S.R.L. _ 7</v>
      </c>
      <c r="E114" s="6" t="s">
        <v>24</v>
      </c>
      <c r="F114" s="6" t="s">
        <v>270</v>
      </c>
      <c r="G114" s="6" t="s">
        <v>271</v>
      </c>
      <c r="H114" s="6" t="s">
        <v>27</v>
      </c>
      <c r="I114" s="7">
        <v>105120</v>
      </c>
      <c r="J114" s="7">
        <v>0</v>
      </c>
    </row>
    <row r="115" spans="1:10" x14ac:dyDescent="0.2">
      <c r="A115" s="5">
        <v>114</v>
      </c>
      <c r="B115" s="6" t="s">
        <v>47</v>
      </c>
      <c r="C115" s="5">
        <f>COUNTIF($B$2:$B115,B115)</f>
        <v>12</v>
      </c>
      <c r="D115" s="11" t="str">
        <f t="shared" si="3"/>
        <v>CENTRO EUROPEO DI STUDI MANAGERIALI _ 12</v>
      </c>
      <c r="E115" s="6" t="s">
        <v>24</v>
      </c>
      <c r="F115" s="6" t="s">
        <v>272</v>
      </c>
      <c r="G115" s="6" t="s">
        <v>273</v>
      </c>
      <c r="H115" s="6" t="s">
        <v>27</v>
      </c>
      <c r="I115" s="7">
        <v>213688.21</v>
      </c>
      <c r="J115" s="7">
        <v>171214.89</v>
      </c>
    </row>
    <row r="116" spans="1:10" x14ac:dyDescent="0.2">
      <c r="A116" s="5">
        <v>115</v>
      </c>
      <c r="B116" s="6" t="s">
        <v>111</v>
      </c>
      <c r="C116" s="5">
        <f>COUNTIF($B$2:$B116,B116)</f>
        <v>7</v>
      </c>
      <c r="D116" s="11" t="str">
        <f t="shared" si="3"/>
        <v>Speha Fresia Società Cooperativa _ 7</v>
      </c>
      <c r="E116" s="6" t="s">
        <v>24</v>
      </c>
      <c r="F116" s="6" t="s">
        <v>274</v>
      </c>
      <c r="G116" s="6" t="s">
        <v>275</v>
      </c>
      <c r="H116" s="6" t="s">
        <v>27</v>
      </c>
      <c r="I116" s="7">
        <v>120445</v>
      </c>
      <c r="J116" s="7">
        <v>76782.19</v>
      </c>
    </row>
    <row r="117" spans="1:10" x14ac:dyDescent="0.2">
      <c r="A117" s="5">
        <v>116</v>
      </c>
      <c r="B117" s="6" t="s">
        <v>73</v>
      </c>
      <c r="C117" s="5">
        <f>COUNTIF($B$2:$B117,B117)</f>
        <v>9</v>
      </c>
      <c r="D117" s="11" t="str">
        <f t="shared" si="3"/>
        <v>EYES SRL _ 9</v>
      </c>
      <c r="E117" s="6" t="s">
        <v>24</v>
      </c>
      <c r="F117" s="6" t="s">
        <v>276</v>
      </c>
      <c r="G117" s="6" t="s">
        <v>277</v>
      </c>
      <c r="H117" s="6" t="s">
        <v>27</v>
      </c>
      <c r="I117" s="7">
        <v>272500</v>
      </c>
      <c r="J117" s="7">
        <v>0</v>
      </c>
    </row>
    <row r="118" spans="1:10" x14ac:dyDescent="0.2">
      <c r="A118" s="5">
        <v>117</v>
      </c>
      <c r="B118" s="6" t="s">
        <v>52</v>
      </c>
      <c r="C118" s="5">
        <f>COUNTIF($B$2:$B118,B118)</f>
        <v>9</v>
      </c>
      <c r="D118" s="11" t="str">
        <f t="shared" si="3"/>
        <v>Il Pungiglione Società Cooperativa Sociale onlus _ 9</v>
      </c>
      <c r="E118" s="6" t="s">
        <v>24</v>
      </c>
      <c r="F118" s="6" t="s">
        <v>278</v>
      </c>
      <c r="G118" s="6" t="s">
        <v>279</v>
      </c>
      <c r="H118" s="6" t="s">
        <v>27</v>
      </c>
      <c r="I118" s="7">
        <v>167090</v>
      </c>
      <c r="J118" s="7">
        <v>0</v>
      </c>
    </row>
    <row r="119" spans="1:10" x14ac:dyDescent="0.2">
      <c r="A119" s="5">
        <v>118</v>
      </c>
      <c r="B119" s="6" t="s">
        <v>37</v>
      </c>
      <c r="C119" s="5">
        <f>COUNTIF($B$2:$B119,B119)</f>
        <v>13</v>
      </c>
      <c r="D119" s="11" t="str">
        <f t="shared" si="3"/>
        <v>Ce.S.F.Or. Centro Studi Formazione Orientamento _ 13</v>
      </c>
      <c r="E119" s="6" t="s">
        <v>24</v>
      </c>
      <c r="F119" s="6" t="s">
        <v>280</v>
      </c>
      <c r="G119" s="6" t="s">
        <v>281</v>
      </c>
      <c r="H119" s="6" t="s">
        <v>27</v>
      </c>
      <c r="I119" s="7">
        <v>106620</v>
      </c>
      <c r="J119" s="7">
        <v>0</v>
      </c>
    </row>
    <row r="120" spans="1:10" x14ac:dyDescent="0.2">
      <c r="A120" s="5">
        <v>119</v>
      </c>
      <c r="B120" s="6" t="s">
        <v>73</v>
      </c>
      <c r="C120" s="5">
        <f>COUNTIF($B$2:$B120,B120)</f>
        <v>10</v>
      </c>
      <c r="D120" s="11" t="str">
        <f t="shared" si="3"/>
        <v>EYES SRL _ 10</v>
      </c>
      <c r="E120" s="6" t="s">
        <v>24</v>
      </c>
      <c r="F120" s="6" t="s">
        <v>282</v>
      </c>
      <c r="G120" s="6" t="s">
        <v>283</v>
      </c>
      <c r="H120" s="6" t="s">
        <v>27</v>
      </c>
      <c r="I120" s="7">
        <v>147000</v>
      </c>
      <c r="J120" s="7">
        <v>0</v>
      </c>
    </row>
  </sheetData>
  <autoFilter ref="B1:J12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Rilevaz. Tirocini Disabili 2017</vt:lpstr>
      <vt:lpstr>Elenco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Bucarini Gianluca</dc:creator>
  <cp:lastModifiedBy>Bucarini Gianluca</cp:lastModifiedBy>
  <dcterms:created xsi:type="dcterms:W3CDTF">2021-02-16T16:14:44Z</dcterms:created>
  <dcterms:modified xsi:type="dcterms:W3CDTF">2021-02-22T06:59:24Z</dcterms:modified>
</cp:coreProperties>
</file>